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0" windowWidth="13020" windowHeight="10845" activeTab="0"/>
  </bookViews>
  <sheets>
    <sheet name="Balanço Patrimonial " sheetId="1" r:id="rId1"/>
    <sheet name="DRE" sheetId="2" r:id="rId2"/>
    <sheet name="DRA" sheetId="3" r:id="rId3"/>
    <sheet name="DVA " sheetId="4" r:id="rId4"/>
    <sheet name="DMPL " sheetId="5" r:id="rId5"/>
    <sheet name="DFC Indireto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O">'[1]DRE - Trimestral'!$B$5</definedName>
    <definedName name="ANO_ACUM" localSheetId="0">#REF!</definedName>
    <definedName name="ANO_ACUM" localSheetId="5">#REF!</definedName>
    <definedName name="ANO_ACUM" localSheetId="4">#REF!</definedName>
    <definedName name="ANO_ACUM" localSheetId="2">#REF!</definedName>
    <definedName name="ANO_ACUM" localSheetId="1">#REF!</definedName>
    <definedName name="ANO_ACUM" localSheetId="3">#REF!</definedName>
    <definedName name="ANO_ACUM">#REF!</definedName>
    <definedName name="_xlnm.Print_Area" localSheetId="0">'Balanço Patrimonial '!$A$1:$K$78</definedName>
    <definedName name="_xlnm.Print_Area" localSheetId="5">'DFC Indireto'!$A$1:$E$81</definedName>
    <definedName name="_xlnm.Print_Area" localSheetId="4">'DMPL '!$A$1:$G$61</definedName>
    <definedName name="_xlnm.Print_Area" localSheetId="2">'DRA'!$A$1:$D$44</definedName>
    <definedName name="_xlnm.Print_Area" localSheetId="1">'DRE'!$A$1:$D$100</definedName>
    <definedName name="_xlnm.Print_Area" localSheetId="3">'DVA '!$A$1:$E$102</definedName>
    <definedName name="Área_impressão_IM" localSheetId="5">#REF!</definedName>
    <definedName name="Área_impressão_IM">#REF!</definedName>
    <definedName name="COMPLEMENTO">'[1]DRE - Trimestral'!$B$8</definedName>
    <definedName name="COMPLEMENTO_ACUM" localSheetId="0">#REF!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1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1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 localSheetId="1">#REF!</definedName>
    <definedName name="lst_DescDRE">#REF!</definedName>
    <definedName name="lst_Mes">#REF!</definedName>
    <definedName name="lst_Trimestre" localSheetId="0">#REF!</definedName>
    <definedName name="lst_Trimestre" localSheetId="4">#REF!</definedName>
    <definedName name="lst_Trimestre" localSheetId="2">#REF!</definedName>
    <definedName name="lst_Trimestre" localSheetId="1">#REF!</definedName>
    <definedName name="lst_Trimestre">#REF!</definedName>
    <definedName name="PERIODO">'[1]DRE - Trimestral'!$B$2</definedName>
    <definedName name="PERIODO_ACUM" localSheetId="0">#REF!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1">#REF!</definedName>
    <definedName name="PERIODO_ACUM" localSheetId="3">#REF!</definedName>
    <definedName name="PERIODO_ACUM">#REF!</definedName>
    <definedName name="TRIMESTRE_1" localSheetId="0">'[1]Tabela Auxiliar'!$E$2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1">'[1]Tabela Auxiliar'!$E$2</definedName>
    <definedName name="TRIMESTRE_1" localSheetId="3">'[1]Tabela Auxiliar'!$E$2</definedName>
    <definedName name="TRIMESTRE_1">'[2]Tabela Auxiliar'!$E$2</definedName>
    <definedName name="TRIMESTRE_2" localSheetId="0">'[1]Tabela Auxiliar'!$E$3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1">'[1]Tabela Auxiliar'!$E$3</definedName>
    <definedName name="TRIMESTRE_2" localSheetId="3">'[1]Tabela Auxiliar'!$E$3</definedName>
    <definedName name="TRIMESTRE_2">'[2]Tabela Auxiliar'!$E$3</definedName>
    <definedName name="TRIMESTRE_3" localSheetId="0">'[1]Tabela Auxiliar'!$E$4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1">'[1]Tabela Auxiliar'!$E$4</definedName>
    <definedName name="TRIMESTRE_3" localSheetId="3">'[1]Tabela Auxiliar'!$E$4</definedName>
    <definedName name="TRIMESTRE_3">'[2]Tabela Auxiliar'!$E$4</definedName>
  </definedNames>
  <calcPr fullCalcOnLoad="1"/>
</workbook>
</file>

<file path=xl/sharedStrings.xml><?xml version="1.0" encoding="utf-8"?>
<sst xmlns="http://schemas.openxmlformats.org/spreadsheetml/2006/main" count="345" uniqueCount="200">
  <si>
    <t>MINISTÉRIO DA AGRICULTURA, PECUÁRIA E ABASTECIMENTO - MAPA</t>
  </si>
  <si>
    <t>EMPRESA BRASILEIRA DE PESQUISA AGROPECUÁRIA - EMBRAPA</t>
  </si>
  <si>
    <t>R$</t>
  </si>
  <si>
    <t/>
  </si>
  <si>
    <t xml:space="preserve"> </t>
  </si>
  <si>
    <t xml:space="preserve">A T I V O </t>
  </si>
  <si>
    <t xml:space="preserve">P A S S I V O </t>
  </si>
  <si>
    <t xml:space="preserve">      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</si>
  <si>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</si>
  <si>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</si>
  <si>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</si>
  <si>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</si>
  <si>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</si>
  <si>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 xml:space="preserve"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</si>
  <si>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</si>
  <si>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</si>
  <si>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Presidente</t>
  </si>
  <si>
    <t>Diretora</t>
  </si>
  <si>
    <t xml:space="preserve"> Diretor</t>
  </si>
  <si>
    <t>SUSY DARLEN BARROS DA PENHA</t>
  </si>
  <si>
    <t>Diretor</t>
  </si>
  <si>
    <t>CPF: 399.778.381-00</t>
  </si>
  <si>
    <t>MINISTÉRIO DA AGRICULTURA, PECUÁRIA E  ABASTECIMENTO - MAPA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</si>
  <si>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</si>
  <si>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</si>
  <si>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</si>
  <si>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</si>
  <si>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</si>
  <si>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</si>
  <si>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</si>
  <si>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</si>
  <si>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</si>
  <si>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</si>
  <si>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</si>
  <si>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Ajustes Patrimoniais de Exercícios Anteriores........................................................</t>
  </si>
  <si>
    <t xml:space="preserve">Diretor </t>
  </si>
  <si>
    <t>( = ) Resultado Líquido Abrangente.......................................................................................................</t>
  </si>
  <si>
    <t>LÚCIA GATTO</t>
  </si>
  <si>
    <t>CPF: 445.476.840-49</t>
  </si>
  <si>
    <t>CELSO LUIZ MORETTI</t>
  </si>
  <si>
    <t xml:space="preserve"> CPF: 080.210.298-03</t>
  </si>
  <si>
    <t>CLEBER OLIVEIRA SOARES</t>
  </si>
  <si>
    <t>CPF: 616.727.935-72</t>
  </si>
  <si>
    <t>CPF: 080.210.298-033</t>
  </si>
  <si>
    <t>CPF:616.727.935-72</t>
  </si>
  <si>
    <t>AUMENTO PARA FUTURO AUMENTO DE CAPITAL  (AFAC)</t>
  </si>
  <si>
    <t>CNPJ: 00.348.003/0001-10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</si>
  <si>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</si>
  <si>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</si>
  <si>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</si>
  <si>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 xml:space="preserve">      ( + ) Receitas intra siafi............................................................................................................</t>
  </si>
  <si>
    <t xml:space="preserve">      ( - ) Despesas intra siafi 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</si>
  <si>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</si>
  <si>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</si>
  <si>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</si>
  <si>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CPF: 038.784.061-34</t>
  </si>
  <si>
    <t>RECEITAS</t>
  </si>
  <si>
    <t>INSUMOS ADQUIRIDOS</t>
  </si>
  <si>
    <t>VALOR ADICIONADO BRUTO</t>
  </si>
  <si>
    <t>VALOR ADICIONADO LÍQUIDO PRODUZIDO PELA ENTIDADE</t>
  </si>
  <si>
    <t xml:space="preserve">VALOR ADICIONADO RECEBIDO EM TRANSFERÊNCIA </t>
  </si>
  <si>
    <t>VALOR ADICIONADO TOTAL A DISTRIBUIR</t>
  </si>
  <si>
    <t xml:space="preserve">DISTRIBUIÇÃO DO VALOR ADICIONADO </t>
  </si>
  <si>
    <t>Saldo Inicial do Exercício de 2018....................................................................................................</t>
  </si>
  <si>
    <r>
      <t xml:space="preserve">      Caixa e Equivalentes de Caixa </t>
    </r>
    <r>
      <rPr>
        <b/>
        <sz val="12"/>
        <rFont val="Times New Roman"/>
        <family val="1"/>
      </rPr>
      <t>(Nota 4)</t>
    </r>
    <r>
      <rPr>
        <sz val="12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</si>
  <si>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   Clientes </t>
    </r>
    <r>
      <rPr>
        <b/>
        <sz val="12"/>
        <rFont val="Times New Roman"/>
        <family val="1"/>
      </rPr>
      <t>(Nota 5)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</si>
  <si>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sz val="12"/>
        <rFont val="Times New Roman"/>
        <family val="1"/>
      </rPr>
      <t>(Nota 6)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</si>
  <si>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(Nota 7)</t>
    </r>
    <r>
      <rPr>
        <sz val="12"/>
        <rFont val="Times New Roman"/>
        <family val="1"/>
      </rPr>
      <t>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</si>
  <si>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(Nota 8)</t>
    </r>
    <r>
      <rPr>
        <sz val="12"/>
        <rFont val="Times New Roman"/>
        <family val="1"/>
      </rPr>
      <t xml:space="preserve"> .......................................................................</t>
    </r>
  </si>
  <si>
    <r>
      <t xml:space="preserve">      Clientes </t>
    </r>
    <r>
      <rPr>
        <b/>
        <sz val="12"/>
        <rFont val="Times New Roman"/>
        <family val="1"/>
      </rPr>
      <t>(Nota 9).</t>
    </r>
    <r>
      <rPr>
        <sz val="12"/>
        <rFont val="Times New Roman"/>
        <family val="1"/>
      </rPr>
      <t>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</si>
  <si>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sz val="12"/>
        <rFont val="Times New Roman"/>
        <family val="1"/>
      </rPr>
      <t>(Nota 10)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</si>
  <si>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        Participações Societárias - pelo MEP </t>
    </r>
    <r>
      <rPr>
        <b/>
        <sz val="12"/>
        <rFont val="Times New Roman"/>
        <family val="1"/>
      </rPr>
      <t>(Nota 11)</t>
    </r>
    <r>
      <rPr>
        <sz val="12"/>
        <rFont val="Times New Roman"/>
        <family val="1"/>
      </rPr>
      <t>...............................................................................</t>
    </r>
  </si>
  <si>
    <r>
      <t xml:space="preserve">        Outras Provisões pelo MEP </t>
    </r>
    <r>
      <rPr>
        <b/>
        <sz val="12"/>
        <rFont val="Times New Roman"/>
        <family val="1"/>
      </rPr>
      <t>(Nota 12) .</t>
    </r>
    <r>
      <rPr>
        <sz val="12"/>
        <rFont val="Times New Roman"/>
        <family val="1"/>
      </rPr>
      <t>....................................................................</t>
    </r>
  </si>
  <si>
    <r>
      <t xml:space="preserve">        Participações Societárias - pelo Custo </t>
    </r>
    <r>
      <rPr>
        <b/>
        <sz val="12"/>
        <rFont val="Times New Roman"/>
        <family val="1"/>
      </rPr>
      <t>(Nota 13)..</t>
    </r>
    <r>
      <rPr>
        <sz val="12"/>
        <rFont val="Times New Roman"/>
        <family val="1"/>
      </rPr>
      <t>.......................................................................................</t>
    </r>
  </si>
  <si>
    <r>
      <t xml:space="preserve">        Outros Investimentos </t>
    </r>
    <r>
      <rPr>
        <b/>
        <sz val="12"/>
        <rFont val="Times New Roman"/>
        <family val="1"/>
      </rPr>
      <t>(Nota 14)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</si>
  <si>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   Bens Móveis </t>
    </r>
    <r>
      <rPr>
        <b/>
        <sz val="12"/>
        <rFont val="Times New Roman"/>
        <family val="1"/>
      </rPr>
      <t xml:space="preserve">(Nota 15) 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</si>
  <si>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Bens Imóveis </t>
    </r>
    <r>
      <rPr>
        <b/>
        <sz val="12"/>
        <rFont val="Times New Roman"/>
        <family val="1"/>
      </rPr>
      <t>(Nota 16)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</si>
  <si>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</si>
  <si>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ATIVIDADES DE FINANCIAMENTO</t>
  </si>
  <si>
    <t>SEBASTIÃO BARBOSA</t>
  </si>
  <si>
    <t xml:space="preserve">CPF:004.822.691-20 
</t>
  </si>
  <si>
    <r>
      <t xml:space="preserve">( + ) Receitas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</si>
  <si>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( - ) Despesas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</si>
  <si>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t>ATIVIDADES OPERACIONAIS</t>
  </si>
  <si>
    <t xml:space="preserve">  Aumento (Diminuição ) das contas dos grupos do Ativo e Passivo Criculante:</t>
  </si>
  <si>
    <t xml:space="preserve">     Outros Débitos / Contas a Pagar - Curto e Longo Prazo...............................................................................................................................</t>
  </si>
  <si>
    <t>ATIVIDADES DE INVESTIMENTOS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</si>
  <si>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</si>
  <si>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</si>
  <si>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</si>
  <si>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</si>
  <si>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</si>
  <si>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</si>
  <si>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 xml:space="preserve">     REALIZÁVEL A LONGO PRAZO.................................................................................................................</t>
  </si>
  <si>
    <t xml:space="preserve">      INSS - Débito  Parcelado ..........................................................................................................................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</si>
  <si>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</si>
  <si>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</si>
  <si>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t>PATRIMÔNIO LÍQUIDO ........................................................................................................................</t>
  </si>
  <si>
    <t>MARÇO / 2019</t>
  </si>
  <si>
    <t>BALANÇO PATRIMONIAL DOS EXERCÍCIOS  DE 2019 E 2018</t>
  </si>
  <si>
    <t>MARÇO / 2018</t>
  </si>
  <si>
    <t>DEMONSTRAÇÃO DO RESULTADO ABRANGENTE DE 2019 E 2018</t>
  </si>
  <si>
    <t>DEMONSTRAÇÃO DO VALOR ADICIONADO EXERCÍCIOS  DE 2019 E 2018</t>
  </si>
  <si>
    <t>MAR / 2019</t>
  </si>
  <si>
    <t>MAR / 2018</t>
  </si>
  <si>
    <t>DEMONSTRAÇÃO DO RESULTADO DOS EXERCÍCIOS DE  2019 E 2018</t>
  </si>
  <si>
    <t>DEMONSTRAÇÃO DAS MUTAÇÕES DO PATRIMÔNIO LÍQUIDO DOS EXERCÍCIOS DE 2019 E 2018</t>
  </si>
  <si>
    <t>SALDO EM 31 DE MARÇO/2019.....................................................</t>
  </si>
  <si>
    <t>DEMONSTRAÇÃO DO FLUXO DE CAIXA DOS EXERCÍCIOS  DE 2019 E 2018</t>
  </si>
  <si>
    <t>LUCIA GATTO</t>
  </si>
  <si>
    <t>DEPRECIAÇÃO, AMORTIZAÇÃO E EXAUSTÃO</t>
  </si>
  <si>
    <r>
      <t xml:space="preserve">          Depreciação de Bens Móveis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</si>
  <si>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Depreciação/Amortização de Bens Imóveis</t>
    </r>
    <r>
      <rPr>
        <sz val="12"/>
        <rFont val="Times New Roman"/>
        <family val="1"/>
      </rPr>
      <t xml:space="preserve"> 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</si>
  <si>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(Nota 17)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</si>
  <si>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Obrigações Trab. Previdenciárias e Assistênciais</t>
    </r>
    <r>
      <rPr>
        <b/>
        <sz val="12"/>
        <rFont val="Times New Roman"/>
        <family val="1"/>
      </rPr>
      <t xml:space="preserve"> (Nota 18)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</si>
  <si>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sz val="12"/>
        <rFont val="Times New Roman"/>
        <family val="1"/>
      </rPr>
      <t>(Nota 19)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</si>
  <si>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Obrigações Fiscais </t>
    </r>
    <r>
      <rPr>
        <b/>
        <sz val="12"/>
        <rFont val="Times New Roman"/>
        <family val="1"/>
      </rPr>
      <t>(Nota 20)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</si>
  <si>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sz val="12"/>
        <rFont val="Times New Roman"/>
        <family val="1"/>
      </rPr>
      <t>(Nota 21)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</si>
  <si>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Provisões a Longo Prazo </t>
    </r>
    <r>
      <rPr>
        <b/>
        <sz val="12"/>
        <rFont val="Times New Roman"/>
        <family val="1"/>
      </rPr>
      <t>(Nota 22)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</si>
  <si>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sz val="12"/>
        <rFont val="Times New Roman"/>
        <family val="1"/>
      </rPr>
      <t>(Nota 23)</t>
    </r>
    <r>
      <rPr>
        <sz val="12"/>
        <rFont val="Times New Roman"/>
        <family val="1"/>
      </rPr>
      <t>..............................................................</t>
    </r>
  </si>
  <si>
    <r>
      <t xml:space="preserve">      Capital Social </t>
    </r>
    <r>
      <rPr>
        <b/>
        <sz val="12"/>
        <rFont val="Times New Roman"/>
        <family val="1"/>
      </rPr>
      <t>(Nota 24)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</si>
  <si>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12"/>
        <rFont val="Times New Roman"/>
        <family val="1"/>
      </rPr>
      <t>(Nota 25)</t>
    </r>
    <r>
      <rPr>
        <sz val="12"/>
        <rFont val="Times New Roman"/>
        <family val="1"/>
      </rPr>
      <t xml:space="preserve"> ............</t>
    </r>
  </si>
  <si>
    <r>
      <t xml:space="preserve">      Resultados Acumulados</t>
    </r>
    <r>
      <rPr>
        <sz val="12"/>
        <rFont val="Times New Roman"/>
        <family val="1"/>
      </rPr>
      <t>..........................................................................................................................</t>
    </r>
  </si>
  <si>
    <r>
      <t>( +/- ) Receitas/ Despesas intra siafi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</si>
  <si>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( - ) Perda na Alienação de Bens </t>
    </r>
    <r>
      <rPr>
        <b/>
        <vertAlign val="superscript"/>
        <sz val="12"/>
        <color indexed="8"/>
        <rFont val="Times New Roman"/>
        <family val="1"/>
      </rPr>
      <t>(Nota 39)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</t>
    </r>
  </si>
  <si>
    <r>
      <t xml:space="preserve">( =) Resultado Líquido do Exercício </t>
    </r>
    <r>
      <rPr>
        <b/>
        <vertAlign val="superscript"/>
        <sz val="12"/>
        <color indexed="8"/>
        <rFont val="Times New Roman"/>
        <family val="1"/>
      </rPr>
      <t>(Nota 41)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</si>
  <si>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( = ) Receita Líquida..................................................................................................................</t>
  </si>
  <si>
    <t>( = ) Lucro Bruto..........................................................................................................................</t>
  </si>
  <si>
    <r>
      <t xml:space="preserve">      Doações  </t>
    </r>
    <r>
      <rPr>
        <b/>
        <vertAlign val="superscript"/>
        <sz val="12"/>
        <color indexed="8"/>
        <rFont val="Times New Roman"/>
        <family val="1"/>
      </rPr>
      <t>(Nota 32)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</si>
  <si>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r>
      <t xml:space="preserve">( + ) Rerversão de Provisões </t>
    </r>
    <r>
      <rPr>
        <sz val="12"/>
        <color indexed="8"/>
        <rFont val="Times New Roman"/>
        <family val="1"/>
      </rPr>
      <t>........................................................................................................</t>
    </r>
  </si>
  <si>
    <t xml:space="preserve">      ( + ) Outras Receitas.................................................................................................................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</si>
  <si>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Despesas................................................................................................................</t>
  </si>
  <si>
    <r>
      <t xml:space="preserve">      Convênios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</t>
    </r>
  </si>
  <si>
    <t>1  Vendas de Mercadoria, Produtos e Serviços....................................................................................................................</t>
  </si>
  <si>
    <t>2   Outras Receitas............................................................................................................................................................................................................</t>
  </si>
  <si>
    <t>3   Receitas Relativas à Construção de Ativos Próprios..............................................................................................................................................................................................................</t>
  </si>
  <si>
    <t>4  Provisões  - Reversão / (Constituição)..............................................................................................................................................................................................................</t>
  </si>
  <si>
    <t>6   Materiais , Energia, Serviços de Terceiros e Outros.....................................................................................................................................................................................................</t>
  </si>
  <si>
    <t>7  Perda / Recuperção de Valores (Ações)Ativos........................................................................................................................................................................................................</t>
  </si>
  <si>
    <t>Saldo Inicial do Exercício de 2019...........................................................................................</t>
  </si>
  <si>
    <t xml:space="preserve">     Lucro (Prejuízo ) Líquido .........................................................................................................................................................</t>
  </si>
  <si>
    <t xml:space="preserve">     Depreciação e Amortização....................................................................................................................................................................................</t>
  </si>
  <si>
    <t xml:space="preserve">     (Ganho)/Perda de Equivalência Patrimonial .................................................................................................................................................................................</t>
  </si>
  <si>
    <t xml:space="preserve">      Aquisição de Bens do Ativo Imobilizado................................................................................................................................</t>
  </si>
  <si>
    <t xml:space="preserve">     Aumento de Capital .....................................................................................................................................................................................................</t>
  </si>
  <si>
    <t xml:space="preserve">     Adiantamento Para Futurao Aumento de Capital - PNC...................................................................................................................................................................................................</t>
  </si>
  <si>
    <r>
      <t xml:space="preserve">( + ) Receitas com Vendas e Serviços </t>
    </r>
    <r>
      <rPr>
        <b/>
        <vertAlign val="superscript"/>
        <sz val="12"/>
        <color indexed="8"/>
        <rFont val="Times New Roman"/>
        <family val="1"/>
      </rPr>
      <t>(Nota 27)</t>
    </r>
    <r>
      <rPr>
        <sz val="12"/>
        <color indexed="8"/>
        <rFont val="Times New Roman"/>
        <family val="1"/>
      </rPr>
      <t xml:space="preserve"> 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</si>
  <si>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( +/- ) Outras Receitas/ Despesas </t>
    </r>
    <r>
      <rPr>
        <b/>
        <vertAlign val="superscript"/>
        <sz val="12"/>
        <color indexed="8"/>
        <rFont val="Times New Roman"/>
        <family val="1"/>
      </rPr>
      <t>(Nota 40)</t>
    </r>
    <r>
      <rPr>
        <sz val="12"/>
        <color indexed="8"/>
        <rFont val="Times New Roman"/>
        <family val="1"/>
      </rPr>
      <t xml:space="preserve"> ........................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</si>
  <si>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( + ) Ganhos na Alienação de Bens </t>
    </r>
    <r>
      <rPr>
        <b/>
        <vertAlign val="superscript"/>
        <sz val="12"/>
        <color indexed="8"/>
        <rFont val="Times New Roman"/>
        <family val="1"/>
      </rPr>
      <t>(Nota 38)</t>
    </r>
    <r>
      <rPr>
        <sz val="12"/>
        <color indexed="8"/>
        <rFont val="Times New Roman"/>
        <family val="1"/>
      </rPr>
      <t xml:space="preserve"> ........................................</t>
    </r>
    <r>
      <rPr>
        <sz val="12"/>
        <color indexed="8"/>
        <rFont val="Times New Roman"/>
        <family val="1"/>
      </rPr>
      <t>..................................................................................</t>
    </r>
  </si>
  <si>
    <r>
      <t xml:space="preserve">( - ) Despesas Financeiras </t>
    </r>
    <r>
      <rPr>
        <b/>
        <vertAlign val="superscript"/>
        <sz val="12"/>
        <color indexed="8"/>
        <rFont val="Times New Roman"/>
        <family val="1"/>
      </rPr>
      <t>(Nota 37)</t>
    </r>
    <r>
      <rPr>
        <sz val="12"/>
        <color indexed="8"/>
        <rFont val="Times New Roman"/>
        <family val="1"/>
      </rPr>
      <t xml:space="preserve"> ..............................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</si>
  <si>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Imposto s/ Vendas e Serviços e Outras Deduções </t>
    </r>
    <r>
      <rPr>
        <b/>
        <vertAlign val="superscript"/>
        <sz val="12"/>
        <color indexed="8"/>
        <rFont val="Times New Roman"/>
        <family val="1"/>
      </rPr>
      <t>(Nota 28)</t>
    </r>
    <r>
      <rPr>
        <sz val="12"/>
        <color indexed="8"/>
        <rFont val="Times New Roman"/>
        <family val="1"/>
      </rPr>
      <t>..................</t>
    </r>
    <r>
      <rPr>
        <sz val="12"/>
        <color indexed="8"/>
        <rFont val="Times New Roman"/>
        <family val="1"/>
      </rPr>
      <t>.....................................................</t>
    </r>
  </si>
  <si>
    <r>
      <t xml:space="preserve">( - ) Custo das Mercadorias e Serviços Vendidos </t>
    </r>
    <r>
      <rPr>
        <b/>
        <vertAlign val="superscript"/>
        <sz val="12"/>
        <color indexed="8"/>
        <rFont val="Times New Roman"/>
        <family val="1"/>
      </rPr>
      <t>(Nota 29)</t>
    </r>
    <r>
      <rPr>
        <sz val="12"/>
        <color indexed="8"/>
        <rFont val="Times New Roman"/>
        <family val="1"/>
      </rPr>
      <t>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</si>
  <si>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 xml:space="preserve">      Subvenção</t>
    </r>
    <r>
      <rPr>
        <b/>
        <vertAlign val="superscript"/>
        <sz val="12"/>
        <rFont val="Times New Roman"/>
        <family val="1"/>
      </rPr>
      <t xml:space="preserve"> (Nota 30)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</t>
    </r>
  </si>
  <si>
    <r>
      <t xml:space="preserve">      Convênios</t>
    </r>
    <r>
      <rPr>
        <b/>
        <vertAlign val="superscript"/>
        <sz val="12"/>
        <color indexed="8"/>
        <rFont val="Times New Roman"/>
        <family val="1"/>
      </rPr>
      <t xml:space="preserve"> (Nota 31)</t>
    </r>
    <r>
      <rPr>
        <sz val="12"/>
        <color indexed="8"/>
        <rFont val="Times New Roman"/>
        <family val="1"/>
      </rPr>
      <t xml:space="preserve"> 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</t>
    </r>
  </si>
  <si>
    <r>
      <t xml:space="preserve">      Despesas Administrativas</t>
    </r>
    <r>
      <rPr>
        <b/>
        <vertAlign val="superscript"/>
        <sz val="12"/>
        <color indexed="8"/>
        <rFont val="Times New Roman"/>
        <family val="1"/>
      </rPr>
      <t xml:space="preserve"> (Nota 33)</t>
    </r>
    <r>
      <rPr>
        <sz val="12"/>
        <color indexed="8"/>
        <rFont val="Times New Roman"/>
        <family val="1"/>
      </rPr>
      <t xml:space="preserve"> ..........................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</si>
  <si>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r>
      <t xml:space="preserve">      Doações </t>
    </r>
    <r>
      <rPr>
        <b/>
        <vertAlign val="superscript"/>
        <sz val="12"/>
        <color indexed="8"/>
        <rFont val="Times New Roman"/>
        <family val="1"/>
      </rPr>
      <t>(Nota 34)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</t>
    </r>
  </si>
  <si>
    <r>
      <t xml:space="preserve">( +/- ) Resultado na equivalência Patrimonial </t>
    </r>
    <r>
      <rPr>
        <b/>
        <vertAlign val="superscript"/>
        <sz val="12"/>
        <color indexed="8"/>
        <rFont val="Times New Roman"/>
        <family val="1"/>
      </rPr>
      <t>(Nota 35)</t>
    </r>
    <r>
      <rPr>
        <sz val="12"/>
        <color indexed="8"/>
        <rFont val="Times New Roman"/>
        <family val="1"/>
      </rPr>
      <t xml:space="preserve"> ............................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</t>
    </r>
  </si>
  <si>
    <r>
      <t xml:space="preserve">( + ) Receitas Financeiras </t>
    </r>
    <r>
      <rPr>
        <b/>
        <vertAlign val="superscript"/>
        <sz val="12"/>
        <color indexed="8"/>
        <rFont val="Times New Roman"/>
        <family val="1"/>
      </rPr>
      <t>(Nota 36)</t>
    </r>
    <r>
      <rPr>
        <sz val="12"/>
        <color indexed="8"/>
        <rFont val="Times New Roman"/>
        <family val="1"/>
      </rPr>
      <t xml:space="preserve"> ................................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</t>
    </r>
  </si>
  <si>
    <t>Gerente da Gerência Financeira e Contábil - GFC</t>
  </si>
  <si>
    <t>Contadora  CRC-DF 007472/O-2</t>
  </si>
  <si>
    <t>GERSON SOARES ALVES BARRETO</t>
  </si>
  <si>
    <t xml:space="preserve">GERSON SOARES ALVES BARRETO </t>
  </si>
  <si>
    <t>12  Outras.......................................................................................................................................................................................................</t>
  </si>
  <si>
    <t>13.4    Contribuição a Entidade Fechada de Precidência (Ceres)..................................................................................</t>
  </si>
  <si>
    <t>14       Impostos, Taxas e Contribuições.....................................................................................................................................................................................................</t>
  </si>
  <si>
    <t>15       Despesas Financeiras ..................................................................................................................................................</t>
  </si>
  <si>
    <t>16      Outros (Convenios , Doações e  Despesas Intra Siafi).............................................................................................................................................</t>
  </si>
  <si>
    <t>17      Remuneração de Capital Próprio................................................................................................................................................</t>
  </si>
  <si>
    <t>17.1    Lucros Retidos/Prejuizo do Exercício.......................................................................................................................................................................................................</t>
  </si>
  <si>
    <t xml:space="preserve">     Lucro/Prejuizo Ajustado............................................................................................................................................</t>
  </si>
  <si>
    <t xml:space="preserve">     Duplicatas a Receber..................................................................................................................................................</t>
  </si>
  <si>
    <t xml:space="preserve">     Outros Céditos Curto Prazo........................................................................................................................................</t>
  </si>
  <si>
    <t xml:space="preserve">     Outros Céditos Longo Prazo..............................................................................................................................................</t>
  </si>
  <si>
    <t xml:space="preserve">     Obrigações Fiscais......................................................................................................................................................</t>
  </si>
  <si>
    <t xml:space="preserve">     Salários e Encargos Sociais...............................................................................................................................................</t>
  </si>
  <si>
    <t xml:space="preserve">     Adiantamento Para Futurao Aumento de Capital - PL.....................................................................................................</t>
  </si>
  <si>
    <t xml:space="preserve">     Ajustes para Reconciliar o Prejuízo Líquido em Caixa Líquido........................................................................................</t>
  </si>
  <si>
    <t xml:space="preserve">     Variação Monetária dos Investimentos em  Ações........................................................................................................... </t>
  </si>
  <si>
    <t xml:space="preserve">     Reversão da Deprecição/Amortização Acumulada .......................................................................................................................</t>
  </si>
  <si>
    <t xml:space="preserve">     Fornecedores  ..........................................................................................................................................................</t>
  </si>
  <si>
    <t xml:space="preserve">     Provisões ..............................................................................................................................................................................</t>
  </si>
  <si>
    <t xml:space="preserve">     Recebimento de Cotas do Extinto  FND...........................................................................................................................</t>
  </si>
  <si>
    <t xml:space="preserve">     Estoques..................................................................................................................................................................................</t>
  </si>
  <si>
    <t>8  Outras........................................................................................;............................................................................</t>
  </si>
  <si>
    <t>11  Receita Financerias ......................................................................................................................................................................................................................</t>
  </si>
  <si>
    <t>10  Resultado de Equivalência Patrimonial.......................................................................................................................</t>
  </si>
  <si>
    <t>13.1    Remuneração Direta.........................................................................................................................................................................................</t>
  </si>
  <si>
    <t>14.1    Federeais ......................................................................................................................................................................................</t>
  </si>
  <si>
    <t>14.2    Estatuais...................................................................................................................................................................................</t>
  </si>
  <si>
    <t>14.3    Municipais....................................................................................................................................................................................</t>
  </si>
  <si>
    <t>5  Custos dos Produtos, das Mercadorias e dos Serviços Vendidos...........................................................................................</t>
  </si>
  <si>
    <t>13       Pessoal.......................................................................................................................................................................</t>
  </si>
  <si>
    <t>13.3    FGTS e INS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</si>
  <si>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13.2    Benefícios.......................................................................................................................................................................................</t>
  </si>
  <si>
    <t>Transferência p/Aumento de Capital.......................................................................</t>
  </si>
  <si>
    <t>Resultados do Exercício ......................................................................................................</t>
  </si>
  <si>
    <t>Resultados Exercício.....................................................................................................................</t>
  </si>
  <si>
    <t>SALDO EM 31 DE MARÇO/2018.....................................................</t>
  </si>
  <si>
    <t>Transferência p/Aumento de Capital PNC.....................................................</t>
  </si>
  <si>
    <t>Transferência p/Aumento de Capital..............................................................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</si>
</sst>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#,##0.00_ ;\-#,##0.00\ "/>
    <numFmt numFmtId="176" formatCode="&quot;Ativar&quot;;&quot;Ativar&quot;;&quot;Desativar&quot;"/>
    <numFmt numFmtId="177" formatCode="General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vertAlign val="superscript"/>
      <sz val="12"/>
      <color indexed="8"/>
      <name val="Times New Roman"/>
      <family val="1"/>
    </font>
    <font>
      <sz val="8"/>
      <name val="Helv"/>
      <family val="0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177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6" fontId="3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1" xfId="0" applyFont="1" applyBorder="1" applyAlignment="1">
      <alignment/>
    </xf>
    <xf numFmtId="167" fontId="5" fillId="33" borderId="12" xfId="69" applyNumberFormat="1" applyFont="1" applyFill="1" applyBorder="1" applyAlignment="1">
      <alignment horizontal="right"/>
    </xf>
    <xf numFmtId="0" fontId="3" fillId="33" borderId="0" xfId="51" applyFont="1" applyFill="1" applyBorder="1">
      <alignment/>
      <protection/>
    </xf>
    <xf numFmtId="0" fontId="11" fillId="33" borderId="11" xfId="51" applyFont="1" applyFill="1" applyBorder="1">
      <alignment/>
      <protection/>
    </xf>
    <xf numFmtId="0" fontId="11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left"/>
      <protection/>
    </xf>
    <xf numFmtId="165" fontId="11" fillId="33" borderId="14" xfId="51" applyNumberFormat="1" applyFont="1" applyFill="1" applyBorder="1">
      <alignment/>
      <protection/>
    </xf>
    <xf numFmtId="0" fontId="11" fillId="33" borderId="1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0" fontId="12" fillId="33" borderId="10" xfId="51" applyFont="1" applyFill="1" applyBorder="1">
      <alignment/>
      <protection/>
    </xf>
    <xf numFmtId="167" fontId="10" fillId="33" borderId="15" xfId="69" applyNumberFormat="1" applyFont="1" applyFill="1" applyBorder="1" applyAlignment="1">
      <alignment horizontal="center" vertical="center"/>
    </xf>
    <xf numFmtId="167" fontId="10" fillId="33" borderId="14" xfId="69" applyNumberFormat="1" applyFont="1" applyFill="1" applyBorder="1" applyAlignment="1">
      <alignment horizontal="center" vertical="center"/>
    </xf>
    <xf numFmtId="167" fontId="11" fillId="33" borderId="12" xfId="69" applyNumberFormat="1" applyFont="1" applyFill="1" applyBorder="1" applyAlignment="1">
      <alignment horizontal="right"/>
    </xf>
    <xf numFmtId="0" fontId="11" fillId="33" borderId="12" xfId="51" applyFont="1" applyFill="1" applyBorder="1">
      <alignment/>
      <protection/>
    </xf>
    <xf numFmtId="0" fontId="10" fillId="33" borderId="10" xfId="51" applyFont="1" applyFill="1" applyBorder="1" applyAlignment="1">
      <alignment horizontal="left"/>
      <protection/>
    </xf>
    <xf numFmtId="0" fontId="10" fillId="33" borderId="0" xfId="51" applyFont="1" applyFill="1" applyBorder="1" applyAlignment="1">
      <alignment horizontal="left"/>
      <protection/>
    </xf>
    <xf numFmtId="165" fontId="10" fillId="33" borderId="0" xfId="51" applyNumberFormat="1" applyFont="1" applyFill="1" applyBorder="1">
      <alignment/>
      <protection/>
    </xf>
    <xf numFmtId="0" fontId="11" fillId="33" borderId="10" xfId="51" applyFont="1" applyFill="1" applyBorder="1" applyAlignment="1">
      <alignment horizontal="left"/>
      <protection/>
    </xf>
    <xf numFmtId="0" fontId="11" fillId="33" borderId="0" xfId="51" applyFont="1" applyFill="1" applyBorder="1" applyAlignment="1">
      <alignment horizontal="left"/>
      <protection/>
    </xf>
    <xf numFmtId="165" fontId="11" fillId="33" borderId="0" xfId="51" applyNumberFormat="1" applyFont="1" applyFill="1" applyBorder="1">
      <alignment/>
      <protection/>
    </xf>
    <xf numFmtId="165" fontId="11" fillId="33" borderId="0" xfId="51" applyNumberFormat="1" applyFont="1" applyFill="1" applyBorder="1" applyProtection="1">
      <alignment/>
      <protection locked="0"/>
    </xf>
    <xf numFmtId="0" fontId="10" fillId="33" borderId="10" xfId="51" applyFont="1" applyFill="1" applyBorder="1">
      <alignment/>
      <protection/>
    </xf>
    <xf numFmtId="165" fontId="11" fillId="33" borderId="0" xfId="51" applyNumberFormat="1" applyFont="1" applyFill="1" applyBorder="1" applyAlignment="1" applyProtection="1">
      <alignment horizontal="right"/>
      <protection locked="0"/>
    </xf>
    <xf numFmtId="165" fontId="10" fillId="33" borderId="0" xfId="51" applyNumberFormat="1" applyFont="1" applyFill="1" applyBorder="1" applyAlignment="1" applyProtection="1">
      <alignment horizontal="right"/>
      <protection locked="0"/>
    </xf>
    <xf numFmtId="0" fontId="10" fillId="33" borderId="11" xfId="51" applyFont="1" applyFill="1" applyBorder="1" applyAlignment="1">
      <alignment vertical="top"/>
      <protection/>
    </xf>
    <xf numFmtId="0" fontId="11" fillId="33" borderId="13" xfId="51" applyFont="1" applyFill="1" applyBorder="1" applyAlignment="1">
      <alignment vertical="top"/>
      <protection/>
    </xf>
    <xf numFmtId="165" fontId="11" fillId="33" borderId="13" xfId="51" applyNumberFormat="1" applyFont="1" applyFill="1" applyBorder="1" applyAlignment="1" applyProtection="1">
      <alignment vertical="top"/>
      <protection locked="0"/>
    </xf>
    <xf numFmtId="43" fontId="11" fillId="33" borderId="0" xfId="51" applyNumberFormat="1" applyFont="1" applyFill="1" applyBorder="1">
      <alignment/>
      <protection/>
    </xf>
    <xf numFmtId="167" fontId="11" fillId="33" borderId="0" xfId="51" applyNumberFormat="1" applyFont="1" applyFill="1" applyBorder="1">
      <alignment/>
      <protection/>
    </xf>
    <xf numFmtId="165" fontId="10" fillId="33" borderId="0" xfId="51" applyNumberFormat="1" applyFont="1" applyFill="1" applyBorder="1" applyAlignment="1">
      <alignment horizontal="left"/>
      <protection/>
    </xf>
    <xf numFmtId="0" fontId="10" fillId="33" borderId="0" xfId="52" applyFont="1" applyFill="1" applyBorder="1">
      <alignment/>
      <protection/>
    </xf>
    <xf numFmtId="0" fontId="11" fillId="33" borderId="0" xfId="51" applyFont="1" applyFill="1" applyBorder="1" applyAlignment="1">
      <alignment/>
      <protection/>
    </xf>
    <xf numFmtId="0" fontId="10" fillId="33" borderId="0" xfId="52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165" fontId="4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>
      <alignment/>
      <protection/>
    </xf>
    <xf numFmtId="4" fontId="3" fillId="33" borderId="0" xfId="51" applyNumberFormat="1" applyFont="1" applyFill="1" applyBorder="1">
      <alignment/>
      <protection/>
    </xf>
    <xf numFmtId="0" fontId="13" fillId="33" borderId="0" xfId="51" applyFont="1" applyFill="1" applyBorder="1">
      <alignment/>
      <protection/>
    </xf>
    <xf numFmtId="165" fontId="13" fillId="33" borderId="0" xfId="51" applyNumberFormat="1" applyFont="1" applyFill="1" applyBorder="1">
      <alignment/>
      <protection/>
    </xf>
    <xf numFmtId="0" fontId="9" fillId="33" borderId="0" xfId="51" applyFont="1" applyFill="1" applyBorder="1">
      <alignment/>
      <protection/>
    </xf>
    <xf numFmtId="0" fontId="9" fillId="33" borderId="0" xfId="51" applyFont="1" applyFill="1" applyBorder="1" applyAlignment="1">
      <alignment horizontal="left"/>
      <protection/>
    </xf>
    <xf numFmtId="165" fontId="9" fillId="33" borderId="0" xfId="51" applyNumberFormat="1" applyFont="1" applyFill="1" applyBorder="1">
      <alignment/>
      <protection/>
    </xf>
    <xf numFmtId="0" fontId="6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40" fontId="10" fillId="33" borderId="15" xfId="69" applyNumberFormat="1" applyFont="1" applyFill="1" applyBorder="1" applyAlignment="1">
      <alignment horizontal="right" vertical="top"/>
    </xf>
    <xf numFmtId="167" fontId="10" fillId="33" borderId="12" xfId="59" applyNumberFormat="1" applyFont="1" applyFill="1" applyBorder="1" applyAlignment="1">
      <alignment horizontal="right"/>
    </xf>
    <xf numFmtId="167" fontId="11" fillId="33" borderId="12" xfId="59" applyNumberFormat="1" applyFont="1" applyFill="1" applyBorder="1" applyAlignment="1">
      <alignment horizontal="right"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165" fontId="3" fillId="33" borderId="17" xfId="51" applyNumberFormat="1" applyFont="1" applyFill="1" applyBorder="1">
      <alignment/>
      <protection/>
    </xf>
    <xf numFmtId="0" fontId="3" fillId="33" borderId="18" xfId="51" applyFont="1" applyFill="1" applyBorder="1">
      <alignment/>
      <protection/>
    </xf>
    <xf numFmtId="0" fontId="4" fillId="33" borderId="11" xfId="51" applyFont="1" applyFill="1" applyBorder="1" applyAlignment="1">
      <alignment horizontal="left"/>
      <protection/>
    </xf>
    <xf numFmtId="0" fontId="5" fillId="33" borderId="13" xfId="51" applyFont="1" applyFill="1" applyBorder="1">
      <alignment/>
      <protection/>
    </xf>
    <xf numFmtId="165" fontId="5" fillId="33" borderId="13" xfId="51" applyNumberFormat="1" applyFont="1" applyFill="1" applyBorder="1">
      <alignment/>
      <protection/>
    </xf>
    <xf numFmtId="0" fontId="14" fillId="33" borderId="14" xfId="51" applyFont="1" applyFill="1" applyBorder="1">
      <alignment/>
      <protection/>
    </xf>
    <xf numFmtId="0" fontId="14" fillId="33" borderId="0" xfId="5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3" borderId="19" xfId="51" applyFont="1" applyFill="1" applyBorder="1">
      <alignment/>
      <protection/>
    </xf>
    <xf numFmtId="169" fontId="6" fillId="33" borderId="0" xfId="51" applyNumberFormat="1" applyFont="1" applyFill="1" applyBorder="1">
      <alignment/>
      <protection/>
    </xf>
    <xf numFmtId="0" fontId="5" fillId="33" borderId="11" xfId="51" applyFont="1" applyFill="1" applyBorder="1">
      <alignment/>
      <protection/>
    </xf>
    <xf numFmtId="0" fontId="5" fillId="33" borderId="20" xfId="51" applyFont="1" applyFill="1" applyBorder="1">
      <alignment/>
      <protection/>
    </xf>
    <xf numFmtId="165" fontId="5" fillId="33" borderId="15" xfId="51" applyNumberFormat="1" applyFont="1" applyFill="1" applyBorder="1">
      <alignment/>
      <protection/>
    </xf>
    <xf numFmtId="0" fontId="5" fillId="33" borderId="15" xfId="51" applyFont="1" applyFill="1" applyBorder="1">
      <alignment/>
      <protection/>
    </xf>
    <xf numFmtId="0" fontId="5" fillId="33" borderId="0" xfId="51" applyFont="1" applyFill="1" applyBorder="1" applyAlignment="1">
      <alignment horizontal="left"/>
      <protection/>
    </xf>
    <xf numFmtId="39" fontId="5" fillId="33" borderId="0" xfId="51" applyNumberFormat="1" applyFont="1" applyFill="1" applyBorder="1">
      <alignment/>
      <protection/>
    </xf>
    <xf numFmtId="4" fontId="5" fillId="33" borderId="0" xfId="51" applyNumberFormat="1" applyFont="1" applyFill="1" applyBorder="1">
      <alignment/>
      <protection/>
    </xf>
    <xf numFmtId="0" fontId="4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left"/>
      <protection/>
    </xf>
    <xf numFmtId="0" fontId="15" fillId="33" borderId="0" xfId="51" applyFont="1" applyFill="1" applyBorder="1">
      <alignment/>
      <protection/>
    </xf>
    <xf numFmtId="0" fontId="16" fillId="33" borderId="0" xfId="51" applyFont="1" applyFill="1" applyBorder="1">
      <alignment/>
      <protection/>
    </xf>
    <xf numFmtId="0" fontId="8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justify" vertical="justify" wrapText="1"/>
      <protection/>
    </xf>
    <xf numFmtId="165" fontId="3" fillId="33" borderId="0" xfId="51" applyNumberFormat="1" applyFont="1" applyFill="1" applyBorder="1">
      <alignment/>
      <protection/>
    </xf>
    <xf numFmtId="0" fontId="66" fillId="0" borderId="12" xfId="0" applyFont="1" applyBorder="1" applyAlignment="1">
      <alignment horizontal="center"/>
    </xf>
    <xf numFmtId="0" fontId="66" fillId="0" borderId="15" xfId="0" applyFont="1" applyBorder="1" applyAlignment="1">
      <alignment/>
    </xf>
    <xf numFmtId="164" fontId="65" fillId="0" borderId="12" xfId="0" applyNumberFormat="1" applyFont="1" applyBorder="1" applyAlignment="1">
      <alignment/>
    </xf>
    <xf numFmtId="164" fontId="65" fillId="0" borderId="15" xfId="0" applyNumberFormat="1" applyFont="1" applyBorder="1" applyAlignment="1">
      <alignment/>
    </xf>
    <xf numFmtId="49" fontId="10" fillId="33" borderId="21" xfId="69" applyNumberFormat="1" applyFont="1" applyFill="1" applyBorder="1" applyAlignment="1">
      <alignment horizontal="center" vertical="center"/>
    </xf>
    <xf numFmtId="164" fontId="66" fillId="0" borderId="10" xfId="0" applyNumberFormat="1" applyFont="1" applyBorder="1" applyAlignment="1">
      <alignment/>
    </xf>
    <xf numFmtId="0" fontId="66" fillId="0" borderId="10" xfId="53" applyFont="1" applyBorder="1">
      <alignment/>
      <protection/>
    </xf>
    <xf numFmtId="0" fontId="65" fillId="0" borderId="16" xfId="0" applyFont="1" applyBorder="1" applyAlignment="1">
      <alignment/>
    </xf>
    <xf numFmtId="0" fontId="66" fillId="0" borderId="21" xfId="0" applyFont="1" applyBorder="1" applyAlignment="1">
      <alignment horizontal="center"/>
    </xf>
    <xf numFmtId="165" fontId="10" fillId="33" borderId="0" xfId="51" applyNumberFormat="1" applyFont="1" applyFill="1" applyBorder="1" applyProtection="1">
      <alignment/>
      <protection locked="0"/>
    </xf>
    <xf numFmtId="0" fontId="17" fillId="33" borderId="0" xfId="51" applyFont="1" applyFill="1" applyBorder="1">
      <alignment/>
      <protection/>
    </xf>
    <xf numFmtId="175" fontId="0" fillId="0" borderId="0" xfId="0" applyNumberFormat="1" applyAlignment="1">
      <alignment/>
    </xf>
    <xf numFmtId="0" fontId="67" fillId="0" borderId="0" xfId="0" applyFont="1" applyAlignment="1">
      <alignment horizontal="justify" vertical="center" wrapText="1"/>
    </xf>
    <xf numFmtId="4" fontId="67" fillId="0" borderId="0" xfId="0" applyNumberFormat="1" applyFont="1" applyAlignment="1">
      <alignment horizontal="right" vertical="center" wrapText="1"/>
    </xf>
    <xf numFmtId="43" fontId="67" fillId="0" borderId="0" xfId="59" applyFont="1" applyAlignment="1">
      <alignment horizontal="right" vertical="center" wrapText="1"/>
    </xf>
    <xf numFmtId="43" fontId="3" fillId="33" borderId="0" xfId="59" applyFont="1" applyFill="1" applyBorder="1" applyAlignment="1">
      <alignment/>
    </xf>
    <xf numFmtId="43" fontId="0" fillId="0" borderId="0" xfId="59" applyFont="1" applyAlignment="1">
      <alignment/>
    </xf>
    <xf numFmtId="0" fontId="19" fillId="0" borderId="0" xfId="0" applyFont="1" applyAlignment="1">
      <alignment/>
    </xf>
    <xf numFmtId="167" fontId="5" fillId="33" borderId="10" xfId="69" applyNumberFormat="1" applyFont="1" applyFill="1" applyBorder="1" applyAlignment="1">
      <alignment horizontal="right"/>
    </xf>
    <xf numFmtId="167" fontId="4" fillId="33" borderId="10" xfId="69" applyNumberFormat="1" applyFont="1" applyFill="1" applyBorder="1" applyAlignment="1">
      <alignment horizontal="right"/>
    </xf>
    <xf numFmtId="0" fontId="3" fillId="0" borderId="0" xfId="52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165" fontId="5" fillId="0" borderId="0" xfId="52" applyNumberFormat="1" applyFont="1" applyFill="1" applyBorder="1">
      <alignment/>
      <protection/>
    </xf>
    <xf numFmtId="0" fontId="5" fillId="0" borderId="22" xfId="52" applyFont="1" applyFill="1" applyBorder="1">
      <alignment/>
      <protection/>
    </xf>
    <xf numFmtId="165" fontId="5" fillId="0" borderId="23" xfId="52" applyNumberFormat="1" applyFont="1" applyFill="1" applyBorder="1">
      <alignment/>
      <protection/>
    </xf>
    <xf numFmtId="0" fontId="5" fillId="0" borderId="24" xfId="52" applyFont="1" applyFill="1" applyBorder="1">
      <alignment/>
      <protection/>
    </xf>
    <xf numFmtId="0" fontId="5" fillId="0" borderId="16" xfId="52" applyFont="1" applyFill="1" applyBorder="1">
      <alignment/>
      <protection/>
    </xf>
    <xf numFmtId="0" fontId="5" fillId="0" borderId="17" xfId="52" applyFont="1" applyFill="1" applyBorder="1">
      <alignment/>
      <protection/>
    </xf>
    <xf numFmtId="0" fontId="5" fillId="0" borderId="25" xfId="52" applyFont="1" applyFill="1" applyBorder="1">
      <alignment/>
      <protection/>
    </xf>
    <xf numFmtId="0" fontId="5" fillId="0" borderId="26" xfId="52" applyFont="1" applyFill="1" applyBorder="1">
      <alignment/>
      <protection/>
    </xf>
    <xf numFmtId="0" fontId="5" fillId="0" borderId="19" xfId="52" applyFont="1" applyFill="1" applyBorder="1">
      <alignment/>
      <protection/>
    </xf>
    <xf numFmtId="165" fontId="4" fillId="0" borderId="27" xfId="52" applyNumberFormat="1" applyFont="1" applyFill="1" applyBorder="1" applyAlignment="1">
      <alignment horizontal="center"/>
      <protection/>
    </xf>
    <xf numFmtId="165" fontId="4" fillId="0" borderId="11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/>
      <protection/>
    </xf>
    <xf numFmtId="165" fontId="4" fillId="0" borderId="28" xfId="52" applyNumberFormat="1" applyFont="1" applyFill="1" applyBorder="1">
      <alignment/>
      <protection/>
    </xf>
    <xf numFmtId="0" fontId="4" fillId="0" borderId="26" xfId="52" applyFont="1" applyFill="1" applyBorder="1">
      <alignment/>
      <protection/>
    </xf>
    <xf numFmtId="4" fontId="5" fillId="0" borderId="21" xfId="52" applyNumberFormat="1" applyFont="1" applyFill="1" applyBorder="1">
      <alignment/>
      <protection/>
    </xf>
    <xf numFmtId="165" fontId="4" fillId="0" borderId="12" xfId="52" applyNumberFormat="1" applyFont="1" applyFill="1" applyBorder="1">
      <alignment/>
      <protection/>
    </xf>
    <xf numFmtId="4" fontId="4" fillId="0" borderId="12" xfId="69" applyNumberFormat="1" applyFont="1" applyFill="1" applyBorder="1" applyAlignment="1">
      <alignment horizontal="right"/>
    </xf>
    <xf numFmtId="0" fontId="4" fillId="0" borderId="26" xfId="52" applyFont="1" applyFill="1" applyBorder="1" applyAlignment="1">
      <alignment horizontal="left"/>
      <protection/>
    </xf>
    <xf numFmtId="4" fontId="5" fillId="0" borderId="19" xfId="52" applyNumberFormat="1" applyFont="1" applyFill="1" applyBorder="1">
      <alignment/>
      <protection/>
    </xf>
    <xf numFmtId="4" fontId="5" fillId="0" borderId="12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 horizontal="right"/>
    </xf>
    <xf numFmtId="0" fontId="5" fillId="0" borderId="26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/>
    </xf>
    <xf numFmtId="167" fontId="5" fillId="0" borderId="12" xfId="69" applyNumberFormat="1" applyFont="1" applyFill="1" applyBorder="1" applyAlignment="1">
      <alignment horizontal="right"/>
    </xf>
    <xf numFmtId="0" fontId="4" fillId="0" borderId="11" xfId="52" applyFont="1" applyFill="1" applyBorder="1" applyAlignment="1">
      <alignment vertical="top"/>
      <protection/>
    </xf>
    <xf numFmtId="0" fontId="5" fillId="0" borderId="13" xfId="52" applyFont="1" applyFill="1" applyBorder="1" applyAlignment="1">
      <alignment vertical="top"/>
      <protection/>
    </xf>
    <xf numFmtId="0" fontId="5" fillId="0" borderId="20" xfId="52" applyFont="1" applyFill="1" applyBorder="1" applyAlignment="1">
      <alignment vertical="top"/>
      <protection/>
    </xf>
    <xf numFmtId="4" fontId="4" fillId="0" borderId="15" xfId="69" applyNumberFormat="1" applyFont="1" applyFill="1" applyBorder="1" applyAlignment="1">
      <alignment horizontal="right" vertical="top"/>
    </xf>
    <xf numFmtId="0" fontId="4" fillId="0" borderId="29" xfId="52" applyFont="1" applyFill="1" applyBorder="1" applyAlignment="1">
      <alignment horizontal="left" vertical="top"/>
      <protection/>
    </xf>
    <xf numFmtId="0" fontId="4" fillId="0" borderId="0" xfId="52" applyFont="1" applyFill="1" applyBorder="1">
      <alignment/>
      <protection/>
    </xf>
    <xf numFmtId="168" fontId="4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43" fontId="5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 applyAlignment="1">
      <alignment horizontal="left"/>
      <protection/>
    </xf>
    <xf numFmtId="165" fontId="8" fillId="0" borderId="0" xfId="52" applyNumberFormat="1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168" fontId="9" fillId="0" borderId="0" xfId="52" applyNumberFormat="1" applyFont="1" applyFill="1" applyBorder="1">
      <alignment/>
      <protection/>
    </xf>
    <xf numFmtId="167" fontId="4" fillId="33" borderId="12" xfId="69" applyNumberFormat="1" applyFont="1" applyFill="1" applyBorder="1" applyAlignment="1">
      <alignment horizontal="right"/>
    </xf>
    <xf numFmtId="43" fontId="3" fillId="33" borderId="0" xfId="51" applyNumberFormat="1" applyFont="1" applyFill="1" applyBorder="1">
      <alignment/>
      <protection/>
    </xf>
    <xf numFmtId="4" fontId="67" fillId="0" borderId="0" xfId="0" applyNumberFormat="1" applyFont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167" fontId="11" fillId="33" borderId="0" xfId="59" applyNumberFormat="1" applyFont="1" applyFill="1" applyBorder="1" applyAlignment="1">
      <alignment horizontal="right"/>
    </xf>
    <xf numFmtId="49" fontId="66" fillId="0" borderId="12" xfId="0" applyNumberFormat="1" applyFont="1" applyBorder="1" applyAlignment="1">
      <alignment horizontal="center"/>
    </xf>
    <xf numFmtId="0" fontId="65" fillId="0" borderId="10" xfId="53" applyFont="1" applyBorder="1">
      <alignment/>
      <protection/>
    </xf>
    <xf numFmtId="164" fontId="65" fillId="0" borderId="21" xfId="0" applyNumberFormat="1" applyFont="1" applyBorder="1" applyAlignment="1">
      <alignment/>
    </xf>
    <xf numFmtId="4" fontId="66" fillId="0" borderId="12" xfId="0" applyNumberFormat="1" applyFont="1" applyBorder="1" applyAlignment="1">
      <alignment/>
    </xf>
    <xf numFmtId="0" fontId="65" fillId="0" borderId="12" xfId="0" applyFont="1" applyBorder="1" applyAlignment="1">
      <alignment/>
    </xf>
    <xf numFmtId="0" fontId="5" fillId="0" borderId="10" xfId="53" applyFont="1" applyBorder="1">
      <alignment/>
      <protection/>
    </xf>
    <xf numFmtId="164" fontId="66" fillId="0" borderId="12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0" fontId="4" fillId="33" borderId="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165" fontId="8" fillId="33" borderId="0" xfId="52" applyNumberFormat="1" applyFont="1" applyFill="1" applyBorder="1">
      <alignment/>
      <protection/>
    </xf>
    <xf numFmtId="0" fontId="4" fillId="33" borderId="0" xfId="52" applyFont="1" applyFill="1" applyBorder="1" applyAlignment="1">
      <alignment horizontal="left"/>
      <protection/>
    </xf>
    <xf numFmtId="0" fontId="4" fillId="0" borderId="0" xfId="52" applyFont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43" fontId="67" fillId="0" borderId="0" xfId="59" applyFont="1" applyAlignment="1">
      <alignment horizontal="justify" vertical="center" wrapText="1"/>
    </xf>
    <xf numFmtId="4" fontId="6" fillId="0" borderId="0" xfId="52" applyNumberFormat="1" applyFont="1" applyFill="1" applyBorder="1">
      <alignment/>
      <protection/>
    </xf>
    <xf numFmtId="43" fontId="3" fillId="34" borderId="0" xfId="59" applyFont="1" applyFill="1" applyBorder="1" applyAlignment="1">
      <alignment/>
    </xf>
    <xf numFmtId="167" fontId="3" fillId="33" borderId="0" xfId="51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9" fontId="4" fillId="0" borderId="12" xfId="0" applyNumberFormat="1" applyFont="1" applyFill="1" applyBorder="1" applyAlignment="1">
      <alignment horizontal="center"/>
    </xf>
    <xf numFmtId="167" fontId="4" fillId="0" borderId="12" xfId="69" applyNumberFormat="1" applyFont="1" applyFill="1" applyBorder="1" applyAlignment="1">
      <alignment horizontal="right"/>
    </xf>
    <xf numFmtId="4" fontId="4" fillId="0" borderId="0" xfId="52" applyNumberFormat="1" applyFont="1" applyFill="1" applyBorder="1">
      <alignment/>
      <protection/>
    </xf>
    <xf numFmtId="164" fontId="65" fillId="0" borderId="12" xfId="0" applyNumberFormat="1" applyFont="1" applyFill="1" applyBorder="1" applyAlignment="1">
      <alignment/>
    </xf>
    <xf numFmtId="4" fontId="6" fillId="33" borderId="0" xfId="51" applyNumberFormat="1" applyFont="1" applyFill="1" applyBorder="1">
      <alignment/>
      <protection/>
    </xf>
    <xf numFmtId="43" fontId="6" fillId="33" borderId="0" xfId="51" applyNumberFormat="1" applyFont="1" applyFill="1" applyBorder="1">
      <alignment/>
      <protection/>
    </xf>
    <xf numFmtId="43" fontId="6" fillId="33" borderId="0" xfId="59" applyFont="1" applyFill="1" applyBorder="1" applyAlignment="1">
      <alignment/>
    </xf>
    <xf numFmtId="0" fontId="68" fillId="33" borderId="0" xfId="51" applyFont="1" applyFill="1" applyBorder="1">
      <alignment/>
      <protection/>
    </xf>
    <xf numFmtId="0" fontId="68" fillId="33" borderId="19" xfId="51" applyFont="1" applyFill="1" applyBorder="1">
      <alignment/>
      <protection/>
    </xf>
    <xf numFmtId="167" fontId="68" fillId="33" borderId="10" xfId="69" applyNumberFormat="1" applyFont="1" applyFill="1" applyBorder="1" applyAlignment="1">
      <alignment horizontal="right"/>
    </xf>
    <xf numFmtId="167" fontId="68" fillId="33" borderId="12" xfId="69" applyNumberFormat="1" applyFont="1" applyFill="1" applyBorder="1" applyAlignment="1">
      <alignment horizontal="right"/>
    </xf>
    <xf numFmtId="0" fontId="44" fillId="33" borderId="0" xfId="51" applyFont="1" applyFill="1" applyBorder="1">
      <alignment/>
      <protection/>
    </xf>
    <xf numFmtId="164" fontId="66" fillId="0" borderId="21" xfId="0" applyNumberFormat="1" applyFont="1" applyBorder="1" applyAlignment="1">
      <alignment/>
    </xf>
    <xf numFmtId="0" fontId="4" fillId="0" borderId="0" xfId="52" applyFont="1" applyFill="1" applyBorder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165" fontId="4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4" xfId="52" applyFont="1" applyFill="1" applyBorder="1" applyAlignment="1">
      <alignment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11" fillId="33" borderId="11" xfId="51" applyFont="1" applyFill="1" applyBorder="1" applyAlignment="1">
      <alignment wrapText="1"/>
      <protection/>
    </xf>
    <xf numFmtId="0" fontId="11" fillId="33" borderId="13" xfId="51" applyFont="1" applyFill="1" applyBorder="1" applyAlignment="1">
      <alignment wrapText="1"/>
      <protection/>
    </xf>
    <xf numFmtId="0" fontId="11" fillId="33" borderId="0" xfId="51" applyFont="1" applyFill="1" applyBorder="1" applyAlignment="1">
      <alignment wrapText="1"/>
      <protection/>
    </xf>
    <xf numFmtId="0" fontId="11" fillId="33" borderId="23" xfId="51" applyFont="1" applyFill="1" applyBorder="1" applyAlignment="1">
      <alignment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wrapText="1"/>
      <protection/>
    </xf>
    <xf numFmtId="0" fontId="10" fillId="33" borderId="34" xfId="51" applyFont="1" applyFill="1" applyBorder="1" applyAlignment="1">
      <alignment horizontal="center" vertical="center" wrapText="1"/>
      <protection/>
    </xf>
    <xf numFmtId="0" fontId="10" fillId="33" borderId="35" xfId="51" applyFont="1" applyFill="1" applyBorder="1" applyAlignment="1">
      <alignment horizontal="center" vertical="center" wrapText="1"/>
      <protection/>
    </xf>
    <xf numFmtId="165" fontId="10" fillId="33" borderId="12" xfId="51" applyNumberFormat="1" applyFont="1" applyFill="1" applyBorder="1" applyAlignment="1">
      <alignment horizontal="center" vertical="center" wrapText="1"/>
      <protection/>
    </xf>
    <xf numFmtId="165" fontId="10" fillId="33" borderId="15" xfId="51" applyNumberFormat="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left" wrapText="1"/>
      <protection/>
    </xf>
    <xf numFmtId="0" fontId="5" fillId="33" borderId="0" xfId="51" applyFont="1" applyFill="1" applyBorder="1" applyAlignment="1">
      <alignment wrapText="1"/>
      <protection/>
    </xf>
    <xf numFmtId="0" fontId="5" fillId="33" borderId="23" xfId="51" applyFont="1" applyFill="1" applyBorder="1" applyAlignment="1">
      <alignment wrapText="1"/>
      <protection/>
    </xf>
    <xf numFmtId="0" fontId="5" fillId="33" borderId="19" xfId="51" applyFont="1" applyFill="1" applyBorder="1" applyAlignment="1">
      <alignment wrapText="1"/>
      <protection/>
    </xf>
    <xf numFmtId="0" fontId="4" fillId="33" borderId="0" xfId="51" applyFont="1" applyFill="1" applyBorder="1" applyAlignment="1">
      <alignment horizontal="justify" vertical="justify" wrapText="1"/>
      <protection/>
    </xf>
    <xf numFmtId="0" fontId="5" fillId="33" borderId="0" xfId="51" applyFont="1" applyFill="1" applyAlignment="1">
      <alignment horizontal="justify" vertical="justify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36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37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83</xdr:row>
      <xdr:rowOff>180975</xdr:rowOff>
    </xdr:from>
    <xdr:ext cx="8162925" cy="628650"/>
    <xdr:sp>
      <xdr:nvSpPr>
        <xdr:cNvPr id="1" name="CaixaDeTexto 1"/>
        <xdr:cNvSpPr txBox="1">
          <a:spLocks noChangeArrowheads="1"/>
        </xdr:cNvSpPr>
      </xdr:nvSpPr>
      <xdr:spPr>
        <a:xfrm>
          <a:off x="19050" y="17116425"/>
          <a:ext cx="8162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38100</xdr:colOff>
      <xdr:row>92</xdr:row>
      <xdr:rowOff>104775</xdr:rowOff>
    </xdr:from>
    <xdr:ext cx="8667750" cy="647700"/>
    <xdr:sp>
      <xdr:nvSpPr>
        <xdr:cNvPr id="2" name="CaixaDeTexto 2"/>
        <xdr:cNvSpPr txBox="1">
          <a:spLocks noChangeArrowheads="1"/>
        </xdr:cNvSpPr>
      </xdr:nvSpPr>
      <xdr:spPr>
        <a:xfrm>
          <a:off x="38100" y="18669000"/>
          <a:ext cx="86677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Gerência Financeira e Contábil - GFC                        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  CPF: 399.778.381-00</a:t>
          </a:r>
        </a:p>
      </xdr:txBody>
    </xdr:sp>
    <xdr:clientData/>
  </xdr:oneCellAnchor>
  <xdr:twoCellAnchor editAs="oneCell">
    <xdr:from>
      <xdr:col>0</xdr:col>
      <xdr:colOff>3314700</xdr:colOff>
      <xdr:row>0</xdr:row>
      <xdr:rowOff>38100</xdr:rowOff>
    </xdr:from>
    <xdr:to>
      <xdr:col>0</xdr:col>
      <xdr:colOff>5124450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133350</xdr:rowOff>
    </xdr:from>
    <xdr:to>
      <xdr:col>0</xdr:col>
      <xdr:colOff>4905375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31</xdr:row>
      <xdr:rowOff>9525</xdr:rowOff>
    </xdr:from>
    <xdr:ext cx="9686925" cy="609600"/>
    <xdr:sp>
      <xdr:nvSpPr>
        <xdr:cNvPr id="2" name="CaixaDeTexto 4"/>
        <xdr:cNvSpPr txBox="1">
          <a:spLocks noChangeArrowheads="1"/>
        </xdr:cNvSpPr>
      </xdr:nvSpPr>
      <xdr:spPr>
        <a:xfrm>
          <a:off x="0" y="5895975"/>
          <a:ext cx="9686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                                      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                                          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38</xdr:row>
      <xdr:rowOff>47625</xdr:rowOff>
    </xdr:from>
    <xdr:ext cx="9029700" cy="638175"/>
    <xdr:sp>
      <xdr:nvSpPr>
        <xdr:cNvPr id="3" name="CaixaDeTexto 5"/>
        <xdr:cNvSpPr txBox="1">
          <a:spLocks noChangeArrowheads="1"/>
        </xdr:cNvSpPr>
      </xdr:nvSpPr>
      <xdr:spPr>
        <a:xfrm>
          <a:off x="0" y="7153275"/>
          <a:ext cx="9029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SUSY DARLEN BARROS DA PENHA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Gerência Financeira e Contábil - GFC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  CRC-DF 007472/O-2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CPF: 399.778.381-00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98</xdr:row>
      <xdr:rowOff>114300</xdr:rowOff>
    </xdr:from>
    <xdr:ext cx="9363075" cy="600075"/>
    <xdr:sp>
      <xdr:nvSpPr>
        <xdr:cNvPr id="3" name="CaixaDeTexto 4"/>
        <xdr:cNvSpPr txBox="1">
          <a:spLocks noChangeArrowheads="1"/>
        </xdr:cNvSpPr>
      </xdr:nvSpPr>
      <xdr:spPr>
        <a:xfrm>
          <a:off x="0" y="18297525"/>
          <a:ext cx="9363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ALVES BARRETO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SUSY DARLEN BARROS DA PENHA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Gerência Financeira e Contábil - GFC                                Contadora  CRC-DF 007472/O-2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                              CPF:  399.778.381-00</a:t>
          </a:r>
        </a:p>
      </xdr:txBody>
    </xdr:sp>
    <xdr:clientData/>
  </xdr:one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91</xdr:row>
      <xdr:rowOff>85725</xdr:rowOff>
    </xdr:from>
    <xdr:ext cx="8201025" cy="561975"/>
    <xdr:sp>
      <xdr:nvSpPr>
        <xdr:cNvPr id="6" name="CaixaDeTexto 9"/>
        <xdr:cNvSpPr txBox="1">
          <a:spLocks noChangeArrowheads="1"/>
        </xdr:cNvSpPr>
      </xdr:nvSpPr>
      <xdr:spPr>
        <a:xfrm>
          <a:off x="28575" y="17078325"/>
          <a:ext cx="8201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3</xdr:col>
      <xdr:colOff>1257300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66</xdr:row>
      <xdr:rowOff>9525</xdr:rowOff>
    </xdr:from>
    <xdr:ext cx="8429625" cy="609600"/>
    <xdr:sp>
      <xdr:nvSpPr>
        <xdr:cNvPr id="3" name="CaixaDeTexto 5"/>
        <xdr:cNvSpPr txBox="1">
          <a:spLocks noChangeArrowheads="1"/>
        </xdr:cNvSpPr>
      </xdr:nvSpPr>
      <xdr:spPr>
        <a:xfrm>
          <a:off x="66675" y="12496800"/>
          <a:ext cx="8429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 004.822.691-20   CPF: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57150</xdr:colOff>
      <xdr:row>74</xdr:row>
      <xdr:rowOff>95250</xdr:rowOff>
    </xdr:from>
    <xdr:ext cx="9315450" cy="628650"/>
    <xdr:sp>
      <xdr:nvSpPr>
        <xdr:cNvPr id="4" name="CaixaDeTexto 6"/>
        <xdr:cNvSpPr txBox="1">
          <a:spLocks noChangeArrowheads="1"/>
        </xdr:cNvSpPr>
      </xdr:nvSpPr>
      <xdr:spPr>
        <a:xfrm>
          <a:off x="57150" y="14106525"/>
          <a:ext cx="93154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Gerência Financeira e Contábil - GFC  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  CPF:  399.778.381-00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2&#186;%20Trimestre\Demonstra&#231;&#245;es%20Cont&#225;beis%202&#186;%20Trimest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4%20Trimestre\Demonstra&#231;&#245;es%20Cont&#225;beis%204&#186;%20Trimest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-CCG\Encerramento%20do%20Exercicio\4%20Trimestre\DFC%20ANUAL_%20INDIRE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 2 Trimestre"/>
      <sheetName val="DRA"/>
      <sheetName val="DMPL"/>
      <sheetName val="DF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"/>
      <sheetName val="DRA"/>
      <sheetName val="DMPL"/>
      <sheetName val="DCF Indireto"/>
      <sheetName val="DF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FC"/>
      <sheetName val="MONTAGEM"/>
      <sheetName val="Planilha1"/>
      <sheetName val="AN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2"/>
  <sheetViews>
    <sheetView showGridLines="0" tabSelected="1" view="pageBreakPreview" zoomScale="80" zoomScaleSheetLayoutView="80" zoomScalePageLayoutView="0" workbookViewId="0" topLeftCell="A32">
      <selection activeCell="B68" sqref="B68:C68"/>
    </sheetView>
  </sheetViews>
  <sheetFormatPr defaultColWidth="11.421875" defaultRowHeight="15"/>
  <cols>
    <col min="1" max="1" width="11.421875" style="99" customWidth="1"/>
    <col min="2" max="2" width="28.140625" style="99" customWidth="1"/>
    <col min="3" max="3" width="15.57421875" style="99" customWidth="1"/>
    <col min="4" max="4" width="22.57421875" style="99" customWidth="1"/>
    <col min="5" max="5" width="22.57421875" style="100" customWidth="1"/>
    <col min="6" max="6" width="0" style="99" hidden="1" customWidth="1"/>
    <col min="7" max="7" width="11.421875" style="99" customWidth="1"/>
    <col min="8" max="8" width="11.57421875" style="99" customWidth="1"/>
    <col min="9" max="9" width="39.00390625" style="99" customWidth="1"/>
    <col min="10" max="10" width="22.57421875" style="99" customWidth="1"/>
    <col min="11" max="11" width="22.57421875" style="100" customWidth="1"/>
    <col min="12" max="12" width="11.421875" style="99" customWidth="1"/>
    <col min="13" max="13" width="16.421875" style="99" bestFit="1" customWidth="1"/>
    <col min="14" max="16384" width="11.421875" style="99" customWidth="1"/>
  </cols>
  <sheetData>
    <row r="1" ht="12.75"/>
    <row r="2" ht="12.75"/>
    <row r="3" ht="12.75"/>
    <row r="4" ht="12.75">
      <c r="E4" s="100" t="s">
        <v>4</v>
      </c>
    </row>
    <row r="5" ht="44.25" customHeight="1"/>
    <row r="6" spans="1:13" ht="15.75">
      <c r="A6" s="188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  <c r="L6" s="101"/>
      <c r="M6" s="101"/>
    </row>
    <row r="7" spans="1:13" ht="15.75">
      <c r="A7" s="191" t="s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3"/>
      <c r="L7" s="101"/>
      <c r="M7" s="101"/>
    </row>
    <row r="8" spans="1:13" ht="15.75">
      <c r="A8" s="194" t="s">
        <v>46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101"/>
      <c r="M8" s="101"/>
    </row>
    <row r="9" spans="1:13" ht="6.75" customHeight="1">
      <c r="A9" s="197" t="s">
        <v>99</v>
      </c>
      <c r="B9" s="198"/>
      <c r="C9" s="198"/>
      <c r="D9" s="198"/>
      <c r="E9" s="198"/>
      <c r="F9" s="198"/>
      <c r="G9" s="198"/>
      <c r="H9" s="198"/>
      <c r="I9" s="198"/>
      <c r="J9" s="198"/>
      <c r="K9" s="199"/>
      <c r="L9" s="101"/>
      <c r="M9" s="101"/>
    </row>
    <row r="10" spans="1:13" ht="9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101"/>
      <c r="M10" s="101"/>
    </row>
    <row r="11" spans="1:13" ht="12.75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5"/>
      <c r="L11" s="101"/>
      <c r="M11" s="101"/>
    </row>
    <row r="12" spans="1:13" ht="8.25" customHeight="1">
      <c r="A12" s="102"/>
      <c r="B12" s="103"/>
      <c r="C12" s="103"/>
      <c r="D12" s="103"/>
      <c r="E12" s="104"/>
      <c r="F12" s="105"/>
      <c r="G12" s="103"/>
      <c r="H12" s="103"/>
      <c r="I12" s="103"/>
      <c r="J12" s="103"/>
      <c r="K12" s="106"/>
      <c r="L12" s="101"/>
      <c r="M12" s="101"/>
    </row>
    <row r="13" spans="1:13" ht="15.75">
      <c r="A13" s="206" t="s">
        <v>5</v>
      </c>
      <c r="B13" s="207"/>
      <c r="C13" s="207"/>
      <c r="D13" s="207"/>
      <c r="E13" s="208"/>
      <c r="F13" s="107"/>
      <c r="G13" s="209" t="s">
        <v>6</v>
      </c>
      <c r="H13" s="207"/>
      <c r="I13" s="207"/>
      <c r="J13" s="207"/>
      <c r="K13" s="208"/>
      <c r="L13" s="101"/>
      <c r="M13" s="101"/>
    </row>
    <row r="14" spans="1:13" ht="15.75">
      <c r="A14" s="108"/>
      <c r="B14" s="109"/>
      <c r="C14" s="110"/>
      <c r="D14" s="173" t="s">
        <v>98</v>
      </c>
      <c r="E14" s="173" t="s">
        <v>100</v>
      </c>
      <c r="F14" s="109"/>
      <c r="G14" s="111"/>
      <c r="H14" s="103"/>
      <c r="I14" s="103"/>
      <c r="J14" s="173" t="s">
        <v>98</v>
      </c>
      <c r="K14" s="173" t="s">
        <v>100</v>
      </c>
      <c r="L14" s="101"/>
      <c r="M14" s="101"/>
    </row>
    <row r="15" spans="1:13" ht="15.75">
      <c r="A15" s="102"/>
      <c r="B15" s="103"/>
      <c r="C15" s="112"/>
      <c r="D15" s="113" t="s">
        <v>2</v>
      </c>
      <c r="E15" s="113" t="s">
        <v>2</v>
      </c>
      <c r="F15" s="103"/>
      <c r="G15" s="111"/>
      <c r="H15" s="103"/>
      <c r="I15" s="103"/>
      <c r="J15" s="114" t="s">
        <v>2</v>
      </c>
      <c r="K15" s="115" t="s">
        <v>2</v>
      </c>
      <c r="L15" s="101"/>
      <c r="M15" s="101"/>
    </row>
    <row r="16" spans="1:13" ht="15.75">
      <c r="A16" s="116"/>
      <c r="B16" s="103"/>
      <c r="C16" s="112"/>
      <c r="D16" s="112"/>
      <c r="E16" s="117"/>
      <c r="F16" s="103"/>
      <c r="G16" s="118"/>
      <c r="H16" s="103"/>
      <c r="I16" s="103"/>
      <c r="J16" s="119"/>
      <c r="K16" s="120"/>
      <c r="L16" s="101"/>
      <c r="M16" s="101"/>
    </row>
    <row r="17" spans="1:13" ht="15.75">
      <c r="A17" s="116" t="s">
        <v>87</v>
      </c>
      <c r="B17" s="103"/>
      <c r="C17" s="112"/>
      <c r="D17" s="121">
        <f>SUM(D19,D22,D26,D28)</f>
        <v>398865480.34</v>
      </c>
      <c r="E17" s="121">
        <f>SUM(E19,E22,E26,E28)</f>
        <v>248999121.83999997</v>
      </c>
      <c r="F17" s="103"/>
      <c r="G17" s="122" t="s">
        <v>88</v>
      </c>
      <c r="H17" s="103"/>
      <c r="I17" s="103"/>
      <c r="J17" s="121">
        <f>SUM(J19:J23)</f>
        <v>674928495.76</v>
      </c>
      <c r="K17" s="121">
        <f>SUM(K19:K23)</f>
        <v>359839314.7</v>
      </c>
      <c r="L17" s="101"/>
      <c r="M17" s="101"/>
    </row>
    <row r="18" spans="1:13" ht="15.75">
      <c r="A18" s="116"/>
      <c r="B18" s="103"/>
      <c r="C18" s="112"/>
      <c r="D18" s="123"/>
      <c r="E18" s="123"/>
      <c r="F18" s="103"/>
      <c r="G18" s="122"/>
      <c r="H18" s="103"/>
      <c r="I18" s="103"/>
      <c r="J18" s="124"/>
      <c r="K18" s="124"/>
      <c r="L18" s="101"/>
      <c r="M18" s="101"/>
    </row>
    <row r="19" spans="1:13" ht="15.75">
      <c r="A19" s="125" t="s">
        <v>89</v>
      </c>
      <c r="B19" s="103"/>
      <c r="C19" s="112"/>
      <c r="D19" s="126">
        <f>SUM(D20)</f>
        <v>243120382.48</v>
      </c>
      <c r="E19" s="126">
        <f>SUM(E20)</f>
        <v>127504734.81</v>
      </c>
      <c r="F19" s="103"/>
      <c r="G19" s="127" t="s">
        <v>114</v>
      </c>
      <c r="H19" s="103"/>
      <c r="I19" s="103"/>
      <c r="J19" s="126">
        <v>565641090.17</v>
      </c>
      <c r="K19" s="126">
        <v>331262370.79</v>
      </c>
      <c r="L19" s="101"/>
      <c r="M19" s="169"/>
    </row>
    <row r="20" spans="1:13" ht="15.75">
      <c r="A20" s="125" t="s">
        <v>64</v>
      </c>
      <c r="B20" s="103"/>
      <c r="C20" s="112"/>
      <c r="D20" s="126">
        <v>243120382.48</v>
      </c>
      <c r="E20" s="126">
        <v>127504734.81</v>
      </c>
      <c r="F20" s="103"/>
      <c r="G20" s="127" t="s">
        <v>115</v>
      </c>
      <c r="H20" s="103"/>
      <c r="I20" s="103"/>
      <c r="J20" s="126">
        <v>24826199.35</v>
      </c>
      <c r="K20" s="126">
        <v>25806600.21</v>
      </c>
      <c r="L20" s="101"/>
      <c r="M20" s="101"/>
    </row>
    <row r="21" spans="1:13" ht="15.75">
      <c r="A21" s="125"/>
      <c r="B21" s="103"/>
      <c r="C21" s="112"/>
      <c r="D21" s="126"/>
      <c r="E21" s="126"/>
      <c r="F21" s="103"/>
      <c r="G21" s="127" t="s">
        <v>116</v>
      </c>
      <c r="H21" s="103"/>
      <c r="I21" s="103"/>
      <c r="J21" s="126">
        <v>4274.54</v>
      </c>
      <c r="K21" s="126">
        <v>9414</v>
      </c>
      <c r="L21" s="101"/>
      <c r="M21" s="101"/>
    </row>
    <row r="22" spans="1:13" ht="15.75">
      <c r="A22" s="125" t="s">
        <v>90</v>
      </c>
      <c r="B22" s="103"/>
      <c r="C22" s="112"/>
      <c r="D22" s="126">
        <f>SUM(D23,D24)</f>
        <v>114633161.02</v>
      </c>
      <c r="E22" s="126">
        <f>SUM(E23,E24)</f>
        <v>80073729.91</v>
      </c>
      <c r="F22" s="103"/>
      <c r="G22" s="127" t="s">
        <v>117</v>
      </c>
      <c r="H22" s="103"/>
      <c r="I22" s="103"/>
      <c r="J22" s="126">
        <v>84456931.7</v>
      </c>
      <c r="K22" s="126">
        <v>2760929.7</v>
      </c>
      <c r="L22" s="101"/>
      <c r="M22" s="101"/>
    </row>
    <row r="23" spans="1:13" ht="15.75">
      <c r="A23" s="125" t="s">
        <v>65</v>
      </c>
      <c r="B23" s="103"/>
      <c r="C23" s="112"/>
      <c r="D23" s="126">
        <v>472322.8</v>
      </c>
      <c r="E23" s="126">
        <v>566970.89</v>
      </c>
      <c r="F23" s="103"/>
      <c r="G23" s="127"/>
      <c r="H23" s="103"/>
      <c r="I23" s="103"/>
      <c r="J23" s="126"/>
      <c r="K23" s="126"/>
      <c r="L23" s="101"/>
      <c r="M23" s="101"/>
    </row>
    <row r="24" spans="1:13" ht="15.75">
      <c r="A24" s="125" t="s">
        <v>66</v>
      </c>
      <c r="B24" s="103"/>
      <c r="C24" s="112"/>
      <c r="D24" s="126">
        <v>114160838.22</v>
      </c>
      <c r="E24" s="126">
        <v>79506759.02</v>
      </c>
      <c r="F24" s="103"/>
      <c r="G24" s="127"/>
      <c r="H24" s="103"/>
      <c r="I24" s="103"/>
      <c r="J24" s="126"/>
      <c r="K24" s="126"/>
      <c r="L24" s="101"/>
      <c r="M24" s="101"/>
    </row>
    <row r="25" spans="1:13" ht="15.75">
      <c r="A25" s="125"/>
      <c r="B25" s="103"/>
      <c r="C25" s="112"/>
      <c r="D25" s="126"/>
      <c r="E25" s="126"/>
      <c r="F25" s="103"/>
      <c r="G25" s="127"/>
      <c r="H25" s="103"/>
      <c r="I25" s="103"/>
      <c r="J25" s="126"/>
      <c r="K25" s="126"/>
      <c r="L25" s="101"/>
      <c r="M25" s="101"/>
    </row>
    <row r="26" spans="1:13" ht="15.75">
      <c r="A26" s="125" t="s">
        <v>67</v>
      </c>
      <c r="B26" s="103"/>
      <c r="C26" s="112"/>
      <c r="D26" s="126">
        <v>41104989.52</v>
      </c>
      <c r="E26" s="126">
        <v>41392332.17</v>
      </c>
      <c r="F26" s="103"/>
      <c r="G26" s="127"/>
      <c r="H26" s="103"/>
      <c r="I26" s="103"/>
      <c r="J26" s="126"/>
      <c r="K26" s="126"/>
      <c r="L26" s="101"/>
      <c r="M26" s="101"/>
    </row>
    <row r="27" spans="1:13" ht="15.75">
      <c r="A27" s="125"/>
      <c r="B27" s="103"/>
      <c r="C27" s="112"/>
      <c r="D27" s="126"/>
      <c r="E27" s="126"/>
      <c r="F27" s="103"/>
      <c r="G27" s="127"/>
      <c r="H27" s="103"/>
      <c r="I27" s="103"/>
      <c r="J27" s="126"/>
      <c r="K27" s="126"/>
      <c r="L27" s="101"/>
      <c r="M27" s="101"/>
    </row>
    <row r="28" spans="1:13" ht="15.75">
      <c r="A28" s="125" t="s">
        <v>68</v>
      </c>
      <c r="B28" s="103"/>
      <c r="C28" s="112"/>
      <c r="D28" s="126">
        <v>6947.32</v>
      </c>
      <c r="E28" s="126">
        <v>28324.95</v>
      </c>
      <c r="F28" s="103"/>
      <c r="G28" s="127"/>
      <c r="H28" s="103"/>
      <c r="I28" s="103"/>
      <c r="J28" s="126"/>
      <c r="K28" s="126"/>
      <c r="L28" s="101"/>
      <c r="M28" s="101"/>
    </row>
    <row r="29" spans="1:13" ht="15.75">
      <c r="A29" s="125"/>
      <c r="B29" s="103"/>
      <c r="C29" s="112"/>
      <c r="D29" s="126"/>
      <c r="E29" s="126"/>
      <c r="F29" s="103"/>
      <c r="G29" s="127"/>
      <c r="H29" s="103"/>
      <c r="I29" s="103"/>
      <c r="J29" s="126"/>
      <c r="K29" s="126"/>
      <c r="L29" s="101"/>
      <c r="M29" s="101"/>
    </row>
    <row r="30" spans="1:13" ht="15.75">
      <c r="A30" s="125"/>
      <c r="B30" s="103"/>
      <c r="C30" s="112"/>
      <c r="D30" s="126"/>
      <c r="E30" s="126"/>
      <c r="F30" s="103"/>
      <c r="G30" s="127"/>
      <c r="H30" s="103"/>
      <c r="I30" s="103"/>
      <c r="J30" s="126"/>
      <c r="K30" s="126"/>
      <c r="L30" s="101"/>
      <c r="M30" s="101"/>
    </row>
    <row r="31" spans="1:13" ht="15.75">
      <c r="A31" s="116" t="s">
        <v>91</v>
      </c>
      <c r="B31" s="103"/>
      <c r="C31" s="112"/>
      <c r="D31" s="121">
        <f>SUM(D33,D37,D43,D52)</f>
        <v>1108121462.3200002</v>
      </c>
      <c r="E31" s="121">
        <f>SUM(E33,E37,E43,E52)</f>
        <v>1136279182.96</v>
      </c>
      <c r="F31" s="103"/>
      <c r="G31" s="122" t="s">
        <v>92</v>
      </c>
      <c r="H31" s="103"/>
      <c r="I31" s="103"/>
      <c r="J31" s="121">
        <f>SUM(J33:J36)</f>
        <v>290705067.63</v>
      </c>
      <c r="K31" s="121">
        <f>SUM(K33:K36)</f>
        <v>3042950297.01</v>
      </c>
      <c r="L31" s="101"/>
      <c r="M31" s="101"/>
    </row>
    <row r="32" spans="1:13" ht="15.75">
      <c r="A32" s="125"/>
      <c r="B32" s="103"/>
      <c r="C32" s="112"/>
      <c r="D32" s="126"/>
      <c r="E32" s="126"/>
      <c r="F32" s="103"/>
      <c r="G32" s="122"/>
      <c r="H32" s="103"/>
      <c r="I32" s="103"/>
      <c r="J32" s="126"/>
      <c r="K32" s="126"/>
      <c r="L32" s="101"/>
      <c r="M32" s="101"/>
    </row>
    <row r="33" spans="1:13" ht="15.75">
      <c r="A33" s="125" t="s">
        <v>93</v>
      </c>
      <c r="B33" s="103"/>
      <c r="C33" s="112"/>
      <c r="D33" s="126">
        <f>D35+D34</f>
        <v>264828188.16</v>
      </c>
      <c r="E33" s="126">
        <f>E35+E34</f>
        <v>233058798.1</v>
      </c>
      <c r="F33" s="103"/>
      <c r="G33" s="127" t="s">
        <v>94</v>
      </c>
      <c r="H33" s="103"/>
      <c r="I33" s="103"/>
      <c r="J33" s="126">
        <v>0</v>
      </c>
      <c r="K33" s="126">
        <v>0</v>
      </c>
      <c r="L33" s="101"/>
      <c r="M33" s="101"/>
    </row>
    <row r="34" spans="1:13" ht="15.75">
      <c r="A34" s="125" t="s">
        <v>69</v>
      </c>
      <c r="B34" s="103"/>
      <c r="C34" s="112"/>
      <c r="D34" s="126">
        <v>772.64</v>
      </c>
      <c r="E34" s="126">
        <v>5408.22</v>
      </c>
      <c r="F34" s="103"/>
      <c r="G34" s="127"/>
      <c r="H34" s="103"/>
      <c r="I34" s="103"/>
      <c r="J34" s="126"/>
      <c r="K34" s="126"/>
      <c r="L34" s="101"/>
      <c r="M34" s="101"/>
    </row>
    <row r="35" spans="1:13" ht="15.75">
      <c r="A35" s="125" t="s">
        <v>70</v>
      </c>
      <c r="B35" s="103"/>
      <c r="C35" s="112"/>
      <c r="D35" s="126">
        <v>264827415.52</v>
      </c>
      <c r="E35" s="126">
        <v>233053389.88</v>
      </c>
      <c r="F35" s="103"/>
      <c r="G35" s="127" t="s">
        <v>118</v>
      </c>
      <c r="H35" s="103"/>
      <c r="I35" s="103"/>
      <c r="J35" s="126">
        <v>253678736</v>
      </c>
      <c r="K35" s="126">
        <v>224000000</v>
      </c>
      <c r="L35" s="101"/>
      <c r="M35" s="101"/>
    </row>
    <row r="36" spans="1:13" ht="15.75">
      <c r="A36" s="125"/>
      <c r="B36" s="103"/>
      <c r="C36" s="112"/>
      <c r="D36" s="126"/>
      <c r="E36" s="126"/>
      <c r="F36" s="103"/>
      <c r="G36" s="127" t="s">
        <v>119</v>
      </c>
      <c r="H36" s="103"/>
      <c r="I36" s="103"/>
      <c r="J36" s="126">
        <v>37026331.63</v>
      </c>
      <c r="K36" s="126">
        <v>2818950297.01</v>
      </c>
      <c r="L36" s="101"/>
      <c r="M36" s="169"/>
    </row>
    <row r="37" spans="1:13" ht="15.75">
      <c r="A37" s="125" t="s">
        <v>95</v>
      </c>
      <c r="B37" s="103"/>
      <c r="C37" s="112"/>
      <c r="D37" s="126">
        <f>D38+D40+D41+D39</f>
        <v>8372987.239999999</v>
      </c>
      <c r="E37" s="126">
        <f>E38+E40+E41+E39</f>
        <v>8918872.89</v>
      </c>
      <c r="F37" s="103"/>
      <c r="G37" s="122"/>
      <c r="H37" s="103"/>
      <c r="I37" s="103"/>
      <c r="J37" s="126"/>
      <c r="K37" s="126"/>
      <c r="L37" s="101"/>
      <c r="M37" s="101"/>
    </row>
    <row r="38" spans="1:13" ht="15.75">
      <c r="A38" s="125" t="s">
        <v>71</v>
      </c>
      <c r="B38" s="103"/>
      <c r="C38" s="112"/>
      <c r="D38" s="126">
        <v>2582362.27</v>
      </c>
      <c r="E38" s="126">
        <v>2157464.62</v>
      </c>
      <c r="F38" s="103"/>
      <c r="G38" s="122"/>
      <c r="H38" s="103"/>
      <c r="I38" s="103"/>
      <c r="J38" s="126"/>
      <c r="K38" s="126"/>
      <c r="L38" s="101"/>
      <c r="M38" s="101"/>
    </row>
    <row r="39" spans="1:13" ht="15.75">
      <c r="A39" s="125" t="s">
        <v>72</v>
      </c>
      <c r="B39" s="103"/>
      <c r="C39" s="112"/>
      <c r="D39" s="129">
        <v>-726984.37</v>
      </c>
      <c r="E39" s="129">
        <v>-726984.37</v>
      </c>
      <c r="F39" s="103"/>
      <c r="G39" s="122"/>
      <c r="H39" s="103"/>
      <c r="I39" s="103"/>
      <c r="J39" s="126"/>
      <c r="K39" s="126"/>
      <c r="L39" s="101"/>
      <c r="M39" s="101"/>
    </row>
    <row r="40" spans="1:13" ht="15.75">
      <c r="A40" s="125" t="s">
        <v>73</v>
      </c>
      <c r="B40" s="103"/>
      <c r="C40" s="112"/>
      <c r="D40" s="126">
        <v>6063834.9</v>
      </c>
      <c r="E40" s="126">
        <v>6980238.49</v>
      </c>
      <c r="F40" s="103"/>
      <c r="G40" s="122"/>
      <c r="H40" s="103"/>
      <c r="I40" s="103"/>
      <c r="J40" s="126"/>
      <c r="K40" s="126"/>
      <c r="L40" s="101"/>
      <c r="M40" s="101"/>
    </row>
    <row r="41" spans="1:13" ht="15.75">
      <c r="A41" s="125" t="s">
        <v>74</v>
      </c>
      <c r="B41" s="103"/>
      <c r="C41" s="112"/>
      <c r="D41" s="126">
        <v>453774.44</v>
      </c>
      <c r="E41" s="126">
        <v>508154.15</v>
      </c>
      <c r="F41" s="103"/>
      <c r="G41" s="122"/>
      <c r="H41" s="172"/>
      <c r="I41" s="103"/>
      <c r="J41" s="126"/>
      <c r="K41" s="126"/>
      <c r="L41" s="101"/>
      <c r="M41" s="101"/>
    </row>
    <row r="42" spans="1:13" ht="15.75">
      <c r="A42" s="125"/>
      <c r="B42" s="103"/>
      <c r="C42" s="112"/>
      <c r="D42" s="126"/>
      <c r="E42" s="126"/>
      <c r="F42" s="103"/>
      <c r="G42" s="122"/>
      <c r="H42" s="103"/>
      <c r="I42" s="103"/>
      <c r="J42" s="121"/>
      <c r="K42" s="121"/>
      <c r="L42" s="101"/>
      <c r="M42" s="101"/>
    </row>
    <row r="43" spans="1:13" ht="15.75">
      <c r="A43" s="125" t="s">
        <v>96</v>
      </c>
      <c r="B43" s="103"/>
      <c r="C43" s="112"/>
      <c r="D43" s="128">
        <f>D44+D48</f>
        <v>823263094.9500002</v>
      </c>
      <c r="E43" s="128">
        <f>E44+E48</f>
        <v>885816986.44</v>
      </c>
      <c r="F43" s="103"/>
      <c r="G43" s="122"/>
      <c r="H43" s="103"/>
      <c r="I43" s="103"/>
      <c r="J43" s="121"/>
      <c r="K43" s="121"/>
      <c r="L43" s="101"/>
      <c r="M43" s="101"/>
    </row>
    <row r="44" spans="1:13" ht="15.75">
      <c r="A44" s="125" t="s">
        <v>7</v>
      </c>
      <c r="B44" s="103"/>
      <c r="C44" s="112"/>
      <c r="D44" s="126">
        <f>SUM(D45:D46)</f>
        <v>275617997.5400001</v>
      </c>
      <c r="E44" s="126">
        <f>SUM(E45:E46)</f>
        <v>320797642.6500001</v>
      </c>
      <c r="F44" s="103"/>
      <c r="G44" s="122" t="s">
        <v>97</v>
      </c>
      <c r="H44" s="103"/>
      <c r="I44" s="103"/>
      <c r="J44" s="174">
        <f>SUM(J46,J48,J50)</f>
        <v>541353379.2700005</v>
      </c>
      <c r="K44" s="174">
        <f>SUM(K46,K48,K50)</f>
        <v>-2017511306.9099998</v>
      </c>
      <c r="L44" s="101"/>
      <c r="M44" s="101"/>
    </row>
    <row r="45" spans="1:13" ht="15.75">
      <c r="A45" s="125" t="s">
        <v>75</v>
      </c>
      <c r="B45" s="103"/>
      <c r="C45" s="112"/>
      <c r="D45" s="126">
        <v>926067830.46</v>
      </c>
      <c r="E45" s="126">
        <v>909068138.83</v>
      </c>
      <c r="F45" s="103"/>
      <c r="G45" s="122"/>
      <c r="H45" s="103"/>
      <c r="I45" s="103"/>
      <c r="J45" s="121"/>
      <c r="K45" s="121"/>
      <c r="L45" s="101"/>
      <c r="M45" s="101"/>
    </row>
    <row r="46" spans="1:13" ht="15.75">
      <c r="A46" s="125" t="s">
        <v>111</v>
      </c>
      <c r="B46" s="103"/>
      <c r="C46" s="112"/>
      <c r="D46" s="129">
        <v>-650449832.92</v>
      </c>
      <c r="E46" s="129">
        <v>-588270496.18</v>
      </c>
      <c r="F46" s="103"/>
      <c r="G46" s="127" t="s">
        <v>120</v>
      </c>
      <c r="H46" s="103"/>
      <c r="I46" s="103"/>
      <c r="J46" s="126">
        <v>2964935689.57</v>
      </c>
      <c r="K46" s="126">
        <v>62000000</v>
      </c>
      <c r="L46" s="101"/>
      <c r="M46" s="101"/>
    </row>
    <row r="47" spans="1:13" ht="15.75">
      <c r="A47" s="125"/>
      <c r="B47" s="103"/>
      <c r="C47" s="112"/>
      <c r="D47" s="129"/>
      <c r="E47" s="129"/>
      <c r="F47" s="103"/>
      <c r="G47" s="127"/>
      <c r="H47" s="103"/>
      <c r="I47" s="103"/>
      <c r="J47" s="126"/>
      <c r="K47" s="126"/>
      <c r="L47" s="101"/>
      <c r="M47" s="101"/>
    </row>
    <row r="48" spans="1:13" ht="15.75">
      <c r="A48" s="125" t="s">
        <v>8</v>
      </c>
      <c r="B48" s="103"/>
      <c r="C48" s="112"/>
      <c r="D48" s="126">
        <f>SUM(D49:D50)</f>
        <v>547645097.4100001</v>
      </c>
      <c r="E48" s="126">
        <f>SUM(E49:E50)</f>
        <v>565019343.79</v>
      </c>
      <c r="F48" s="103"/>
      <c r="G48" s="127" t="s">
        <v>121</v>
      </c>
      <c r="H48" s="103"/>
      <c r="I48" s="103"/>
      <c r="J48" s="126">
        <v>24981832.76</v>
      </c>
      <c r="K48" s="126">
        <v>38625137.47</v>
      </c>
      <c r="L48" s="101"/>
      <c r="M48" s="101"/>
    </row>
    <row r="49" spans="1:13" ht="15.75">
      <c r="A49" s="125" t="s">
        <v>76</v>
      </c>
      <c r="B49" s="103"/>
      <c r="C49" s="112"/>
      <c r="D49" s="126">
        <v>837756839.1</v>
      </c>
      <c r="E49" s="126">
        <v>830381381.85</v>
      </c>
      <c r="F49" s="103"/>
      <c r="G49" s="127"/>
      <c r="H49" s="103"/>
      <c r="I49" s="103"/>
      <c r="J49" s="129"/>
      <c r="K49" s="129"/>
      <c r="L49" s="101"/>
      <c r="M49" s="101"/>
    </row>
    <row r="50" spans="1:13" ht="15.75">
      <c r="A50" s="125" t="s">
        <v>112</v>
      </c>
      <c r="B50" s="103"/>
      <c r="C50" s="112"/>
      <c r="D50" s="129">
        <v>-290111741.69</v>
      </c>
      <c r="E50" s="129">
        <v>-265362038.06</v>
      </c>
      <c r="F50" s="103"/>
      <c r="G50" s="127" t="s">
        <v>122</v>
      </c>
      <c r="H50" s="103"/>
      <c r="I50" s="103"/>
      <c r="J50" s="174">
        <f>-2270437759.21-178126469.27+85.42</f>
        <v>-2448564143.06</v>
      </c>
      <c r="K50" s="174">
        <f>-2002714450.77-115421993.61</f>
        <v>-2118136444.3799999</v>
      </c>
      <c r="L50" s="101"/>
      <c r="M50" s="101"/>
    </row>
    <row r="51" spans="1:13" ht="15.75">
      <c r="A51" s="125"/>
      <c r="B51" s="103"/>
      <c r="C51" s="112"/>
      <c r="D51" s="126"/>
      <c r="E51" s="126"/>
      <c r="F51" s="103"/>
      <c r="G51" s="127"/>
      <c r="H51" s="103"/>
      <c r="I51" s="103"/>
      <c r="J51" s="129"/>
      <c r="K51" s="129"/>
      <c r="L51" s="101"/>
      <c r="M51" s="101"/>
    </row>
    <row r="52" spans="1:13" ht="15.75">
      <c r="A52" s="125" t="s">
        <v>113</v>
      </c>
      <c r="B52" s="103"/>
      <c r="C52" s="112"/>
      <c r="D52" s="126">
        <f>D53+D57</f>
        <v>11657191.969999999</v>
      </c>
      <c r="E52" s="126">
        <f>E53+E57</f>
        <v>8484525.53</v>
      </c>
      <c r="F52" s="103"/>
      <c r="G52" s="127"/>
      <c r="H52" s="103"/>
      <c r="I52" s="103"/>
      <c r="J52" s="129"/>
      <c r="K52" s="129"/>
      <c r="L52" s="101"/>
      <c r="M52" s="101"/>
    </row>
    <row r="53" spans="1:13" ht="15.75">
      <c r="A53" s="125" t="s">
        <v>9</v>
      </c>
      <c r="B53" s="103"/>
      <c r="C53" s="112"/>
      <c r="D53" s="126">
        <f>SUM(D54:D55)</f>
        <v>11657191.969999999</v>
      </c>
      <c r="E53" s="126">
        <f>SUM(E54:E55)</f>
        <v>8107834.859999999</v>
      </c>
      <c r="F53" s="103"/>
      <c r="G53" s="127"/>
      <c r="H53" s="103"/>
      <c r="I53" s="103"/>
      <c r="J53" s="126"/>
      <c r="K53" s="126"/>
      <c r="L53" s="101"/>
      <c r="M53" s="101"/>
    </row>
    <row r="54" spans="1:13" ht="15.75">
      <c r="A54" s="125" t="s">
        <v>10</v>
      </c>
      <c r="B54" s="103"/>
      <c r="C54" s="112"/>
      <c r="D54" s="126">
        <v>34495183.44</v>
      </c>
      <c r="E54" s="126">
        <v>26378658.04</v>
      </c>
      <c r="F54" s="103"/>
      <c r="G54" s="127"/>
      <c r="H54" s="103"/>
      <c r="I54" s="103"/>
      <c r="J54" s="126"/>
      <c r="K54" s="126"/>
      <c r="L54" s="101"/>
      <c r="M54" s="101"/>
    </row>
    <row r="55" spans="1:13" ht="15.75">
      <c r="A55" s="125" t="s">
        <v>11</v>
      </c>
      <c r="B55" s="103"/>
      <c r="C55" s="112"/>
      <c r="D55" s="129">
        <v>-22837991.47</v>
      </c>
      <c r="E55" s="129">
        <v>-18270823.18</v>
      </c>
      <c r="F55" s="103"/>
      <c r="G55" s="127"/>
      <c r="H55" s="103"/>
      <c r="I55" s="103"/>
      <c r="J55" s="126"/>
      <c r="K55" s="126"/>
      <c r="L55" s="101"/>
      <c r="M55" s="101"/>
    </row>
    <row r="56" spans="1:13" ht="15.75">
      <c r="A56" s="125"/>
      <c r="B56" s="103"/>
      <c r="C56" s="112"/>
      <c r="D56" s="126"/>
      <c r="E56" s="126"/>
      <c r="F56" s="103"/>
      <c r="G56" s="127"/>
      <c r="H56" s="103"/>
      <c r="I56" s="103"/>
      <c r="J56" s="126"/>
      <c r="K56" s="126"/>
      <c r="L56" s="101"/>
      <c r="M56" s="101"/>
    </row>
    <row r="57" spans="1:13" ht="15.75">
      <c r="A57" s="125" t="s">
        <v>12</v>
      </c>
      <c r="B57" s="103"/>
      <c r="C57" s="112"/>
      <c r="D57" s="126">
        <f>D58</f>
        <v>0</v>
      </c>
      <c r="E57" s="126">
        <f>E58</f>
        <v>376690.67</v>
      </c>
      <c r="F57" s="103"/>
      <c r="G57" s="127"/>
      <c r="H57" s="103"/>
      <c r="I57" s="103"/>
      <c r="J57" s="126"/>
      <c r="K57" s="126"/>
      <c r="L57" s="101"/>
      <c r="M57" s="101"/>
    </row>
    <row r="58" spans="1:13" ht="15.75">
      <c r="A58" s="125" t="s">
        <v>13</v>
      </c>
      <c r="B58" s="103"/>
      <c r="C58" s="112"/>
      <c r="D58" s="126">
        <v>0</v>
      </c>
      <c r="E58" s="126">
        <v>376690.67</v>
      </c>
      <c r="F58" s="103"/>
      <c r="G58" s="127"/>
      <c r="H58" s="103"/>
      <c r="I58" s="103"/>
      <c r="J58" s="126"/>
      <c r="K58" s="126"/>
      <c r="L58" s="101"/>
      <c r="M58" s="101"/>
    </row>
    <row r="59" spans="1:13" ht="15.75">
      <c r="A59" s="125"/>
      <c r="B59" s="103"/>
      <c r="C59" s="112"/>
      <c r="D59" s="126"/>
      <c r="E59" s="126"/>
      <c r="F59" s="103"/>
      <c r="G59" s="127"/>
      <c r="H59" s="103"/>
      <c r="I59" s="103"/>
      <c r="J59" s="129"/>
      <c r="K59" s="129"/>
      <c r="L59" s="101"/>
      <c r="M59" s="101"/>
    </row>
    <row r="60" spans="1:13" ht="15.75">
      <c r="A60" s="130" t="s">
        <v>14</v>
      </c>
      <c r="B60" s="131"/>
      <c r="C60" s="132"/>
      <c r="D60" s="133">
        <f>D17+D31</f>
        <v>1506986942.66</v>
      </c>
      <c r="E60" s="133">
        <f>E17+E31</f>
        <v>1385278304.8</v>
      </c>
      <c r="F60" s="103"/>
      <c r="G60" s="134" t="s">
        <v>15</v>
      </c>
      <c r="H60" s="131"/>
      <c r="I60" s="131"/>
      <c r="J60" s="133">
        <f>SUM(J17,J31,J44)</f>
        <v>1506986942.6600003</v>
      </c>
      <c r="K60" s="133">
        <f>SUM(K17,K31,K44)</f>
        <v>1385278304.8000002</v>
      </c>
      <c r="L60" s="101"/>
      <c r="M60" s="101"/>
    </row>
    <row r="61" spans="1:13" ht="15.75">
      <c r="A61" s="103"/>
      <c r="B61" s="135"/>
      <c r="C61" s="135"/>
      <c r="D61" s="175"/>
      <c r="E61" s="136"/>
      <c r="F61" s="103"/>
      <c r="G61" s="137"/>
      <c r="H61" s="103"/>
      <c r="I61" s="103"/>
      <c r="J61" s="138"/>
      <c r="K61" s="138"/>
      <c r="L61" s="101"/>
      <c r="M61" s="101"/>
    </row>
    <row r="62" spans="1:13" ht="15.75">
      <c r="A62" s="103"/>
      <c r="B62" s="135"/>
      <c r="C62" s="135"/>
      <c r="D62" s="175"/>
      <c r="E62" s="136"/>
      <c r="F62" s="103"/>
      <c r="G62" s="137"/>
      <c r="H62" s="103"/>
      <c r="I62" s="103"/>
      <c r="J62" s="138"/>
      <c r="K62" s="138"/>
      <c r="L62" s="101"/>
      <c r="M62" s="101"/>
    </row>
    <row r="63" spans="1:13" ht="15.75">
      <c r="A63" s="103"/>
      <c r="B63" s="135"/>
      <c r="C63" s="135"/>
      <c r="D63" s="175"/>
      <c r="E63" s="136"/>
      <c r="F63" s="103"/>
      <c r="G63" s="137"/>
      <c r="H63" s="103"/>
      <c r="I63" s="103"/>
      <c r="J63" s="138"/>
      <c r="K63" s="138"/>
      <c r="L63" s="101"/>
      <c r="M63" s="101"/>
    </row>
    <row r="64" spans="1:13" ht="15.75">
      <c r="A64" s="103"/>
      <c r="B64" s="135"/>
      <c r="C64" s="135"/>
      <c r="D64" s="175"/>
      <c r="E64" s="136"/>
      <c r="F64" s="103"/>
      <c r="G64" s="137"/>
      <c r="H64" s="103"/>
      <c r="I64" s="103"/>
      <c r="J64" s="138"/>
      <c r="K64" s="138"/>
      <c r="L64" s="101"/>
      <c r="M64" s="101"/>
    </row>
    <row r="65" spans="1:13" ht="15.75">
      <c r="A65" s="103"/>
      <c r="B65" s="135"/>
      <c r="C65" s="135"/>
      <c r="D65" s="135"/>
      <c r="E65" s="136"/>
      <c r="F65" s="103"/>
      <c r="G65" s="137"/>
      <c r="H65" s="103"/>
      <c r="I65" s="135"/>
      <c r="J65" s="103"/>
      <c r="K65" s="139"/>
      <c r="L65" s="101"/>
      <c r="M65" s="101"/>
    </row>
    <row r="66" spans="1:13" ht="15.75">
      <c r="A66" s="103"/>
      <c r="B66" s="135" t="s">
        <v>79</v>
      </c>
      <c r="C66" s="103"/>
      <c r="D66" s="135" t="s">
        <v>37</v>
      </c>
      <c r="E66" s="141"/>
      <c r="F66" s="103"/>
      <c r="G66" s="137"/>
      <c r="H66" s="103"/>
      <c r="I66" s="135" t="s">
        <v>39</v>
      </c>
      <c r="J66" s="142"/>
      <c r="K66" s="139"/>
      <c r="L66" s="101"/>
      <c r="M66" s="101"/>
    </row>
    <row r="67" spans="1:13" ht="15.75">
      <c r="A67" s="143"/>
      <c r="B67" s="135" t="s">
        <v>16</v>
      </c>
      <c r="C67" s="103"/>
      <c r="D67" s="144" t="s">
        <v>17</v>
      </c>
      <c r="E67" s="141"/>
      <c r="F67" s="143"/>
      <c r="G67" s="143"/>
      <c r="H67" s="143"/>
      <c r="I67" s="144" t="s">
        <v>18</v>
      </c>
      <c r="J67" s="142"/>
      <c r="K67" s="143"/>
      <c r="M67" s="101"/>
    </row>
    <row r="68" spans="1:13" ht="15.75">
      <c r="A68" s="143"/>
      <c r="B68" s="186" t="s">
        <v>80</v>
      </c>
      <c r="C68" s="187"/>
      <c r="D68" s="144" t="s">
        <v>38</v>
      </c>
      <c r="E68" s="141"/>
      <c r="F68" s="143"/>
      <c r="G68" s="143"/>
      <c r="H68" s="143"/>
      <c r="I68" s="144" t="s">
        <v>40</v>
      </c>
      <c r="J68" s="142"/>
      <c r="K68" s="143"/>
      <c r="M68" s="101"/>
    </row>
    <row r="69" spans="1:13" ht="18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M69" s="101"/>
    </row>
    <row r="70" spans="1:13" ht="15.75">
      <c r="A70" s="135"/>
      <c r="B70" s="103"/>
      <c r="C70" s="137"/>
      <c r="D70" s="137"/>
      <c r="E70" s="104"/>
      <c r="F70" s="103"/>
      <c r="G70" s="103"/>
      <c r="H70" s="103"/>
      <c r="I70" s="140"/>
      <c r="J70" s="140"/>
      <c r="K70" s="104"/>
      <c r="L70" s="101"/>
      <c r="M70" s="101"/>
    </row>
    <row r="71" spans="1:13" ht="15.75">
      <c r="A71" s="135"/>
      <c r="B71" s="103"/>
      <c r="C71" s="137"/>
      <c r="D71" s="137"/>
      <c r="E71" s="104"/>
      <c r="F71" s="103"/>
      <c r="G71" s="103"/>
      <c r="H71" s="103"/>
      <c r="I71" s="140"/>
      <c r="J71" s="140"/>
      <c r="K71" s="104"/>
      <c r="L71" s="101"/>
      <c r="M71" s="101"/>
    </row>
    <row r="72" spans="1:13" ht="15.75">
      <c r="A72" s="135"/>
      <c r="B72" s="145"/>
      <c r="C72" s="145"/>
      <c r="D72" s="145"/>
      <c r="E72" s="104"/>
      <c r="F72" s="103"/>
      <c r="G72" s="103"/>
      <c r="H72" s="103"/>
      <c r="I72" s="142"/>
      <c r="J72" s="139"/>
      <c r="K72" s="104"/>
      <c r="L72" s="101"/>
      <c r="M72" s="101"/>
    </row>
    <row r="73" spans="1:13" ht="15.75">
      <c r="A73" s="135"/>
      <c r="B73" s="135" t="s">
        <v>41</v>
      </c>
      <c r="C73" s="135"/>
      <c r="D73" s="135" t="s">
        <v>160</v>
      </c>
      <c r="E73" s="141"/>
      <c r="F73" s="135"/>
      <c r="G73" s="103"/>
      <c r="H73" s="142"/>
      <c r="I73" s="139" t="s">
        <v>19</v>
      </c>
      <c r="J73" s="142"/>
      <c r="K73" s="104"/>
      <c r="L73" s="101"/>
      <c r="M73" s="101"/>
    </row>
    <row r="74" spans="1:13" ht="15.75">
      <c r="A74" s="139"/>
      <c r="B74" s="139" t="s">
        <v>20</v>
      </c>
      <c r="C74" s="103"/>
      <c r="D74" s="135" t="s">
        <v>158</v>
      </c>
      <c r="E74" s="141"/>
      <c r="F74" s="103"/>
      <c r="G74" s="103"/>
      <c r="H74" s="140"/>
      <c r="I74" s="140" t="s">
        <v>159</v>
      </c>
      <c r="J74" s="142"/>
      <c r="K74" s="104"/>
      <c r="L74" s="101"/>
      <c r="M74" s="101"/>
    </row>
    <row r="75" spans="1:13" ht="15.75">
      <c r="A75" s="139"/>
      <c r="B75" s="140" t="s">
        <v>42</v>
      </c>
      <c r="C75" s="103"/>
      <c r="D75" s="137" t="s">
        <v>55</v>
      </c>
      <c r="E75" s="141"/>
      <c r="F75" s="103"/>
      <c r="G75" s="103"/>
      <c r="H75" s="139"/>
      <c r="I75" s="139" t="s">
        <v>21</v>
      </c>
      <c r="J75" s="142"/>
      <c r="K75" s="104"/>
      <c r="L75" s="101"/>
      <c r="M75" s="101"/>
    </row>
    <row r="76" spans="1:13" ht="15.75">
      <c r="A76" s="140"/>
      <c r="B76" s="103"/>
      <c r="C76" s="103"/>
      <c r="D76" s="137"/>
      <c r="E76" s="103"/>
      <c r="F76" s="103"/>
      <c r="G76" s="139"/>
      <c r="H76" s="139"/>
      <c r="I76" s="104"/>
      <c r="J76" s="104"/>
      <c r="K76" s="104"/>
      <c r="L76" s="101"/>
      <c r="M76" s="101"/>
    </row>
    <row r="77" spans="1:13" ht="15.75">
      <c r="A77" s="137"/>
      <c r="B77" s="103"/>
      <c r="C77" s="103"/>
      <c r="D77" s="103"/>
      <c r="E77" s="104"/>
      <c r="F77" s="103"/>
      <c r="G77" s="104"/>
      <c r="H77" s="104"/>
      <c r="I77" s="104"/>
      <c r="J77" s="104"/>
      <c r="K77" s="104"/>
      <c r="L77" s="101"/>
      <c r="M77" s="101"/>
    </row>
    <row r="78" spans="1:13" ht="15.75">
      <c r="A78" s="137"/>
      <c r="B78" s="103"/>
      <c r="C78" s="103"/>
      <c r="D78" s="103"/>
      <c r="E78" s="104"/>
      <c r="F78" s="103"/>
      <c r="G78" s="104"/>
      <c r="H78" s="104"/>
      <c r="I78" s="104"/>
      <c r="J78" s="104"/>
      <c r="K78" s="104"/>
      <c r="L78" s="101"/>
      <c r="M78" s="101"/>
    </row>
    <row r="79" spans="1:13" ht="15.75">
      <c r="A79" s="137"/>
      <c r="B79" s="103"/>
      <c r="C79" s="103"/>
      <c r="D79" s="103"/>
      <c r="E79" s="104"/>
      <c r="F79" s="103"/>
      <c r="G79" s="104"/>
      <c r="H79" s="104"/>
      <c r="I79" s="104"/>
      <c r="J79" s="104"/>
      <c r="K79" s="104"/>
      <c r="L79" s="101"/>
      <c r="M79" s="101"/>
    </row>
    <row r="80" spans="1:13" ht="15.75">
      <c r="A80" s="103"/>
      <c r="B80" s="103"/>
      <c r="C80" s="103"/>
      <c r="D80" s="103"/>
      <c r="E80" s="104"/>
      <c r="F80" s="103"/>
      <c r="G80" s="146"/>
      <c r="H80" s="146"/>
      <c r="I80" s="146"/>
      <c r="J80" s="104"/>
      <c r="K80" s="104"/>
      <c r="L80" s="101"/>
      <c r="M80" s="101"/>
    </row>
    <row r="81" spans="1:13" ht="15.75">
      <c r="A81" s="103"/>
      <c r="B81" s="103"/>
      <c r="C81" s="103"/>
      <c r="D81" s="103"/>
      <c r="E81" s="104"/>
      <c r="F81" s="103"/>
      <c r="G81" s="146"/>
      <c r="H81" s="146"/>
      <c r="I81" s="146"/>
      <c r="J81" s="146"/>
      <c r="K81" s="104"/>
      <c r="L81" s="101"/>
      <c r="M81" s="101"/>
    </row>
    <row r="82" spans="6:13" ht="15.75">
      <c r="F82" s="103"/>
      <c r="L82" s="101"/>
      <c r="M82" s="101"/>
    </row>
    <row r="83" spans="6:13" ht="15.75">
      <c r="F83" s="103"/>
      <c r="L83" s="101"/>
      <c r="M83" s="101"/>
    </row>
    <row r="84" spans="6:13" ht="15.75">
      <c r="F84" s="103"/>
      <c r="L84" s="101"/>
      <c r="M84" s="101"/>
    </row>
    <row r="85" spans="7:11" ht="12.75">
      <c r="G85" s="147"/>
      <c r="H85" s="101"/>
      <c r="I85" s="101"/>
      <c r="J85" s="101"/>
      <c r="K85" s="148"/>
    </row>
    <row r="86" spans="7:11" ht="12.75">
      <c r="G86" s="147"/>
      <c r="H86" s="101"/>
      <c r="I86" s="101"/>
      <c r="J86" s="101"/>
      <c r="K86" s="148"/>
    </row>
    <row r="87" spans="7:11" ht="12.75">
      <c r="G87" s="147"/>
      <c r="H87" s="101"/>
      <c r="I87" s="101"/>
      <c r="J87" s="101"/>
      <c r="K87" s="148"/>
    </row>
    <row r="88" spans="7:11" ht="12.75">
      <c r="G88" s="147"/>
      <c r="H88" s="101"/>
      <c r="I88" s="101"/>
      <c r="J88" s="101"/>
      <c r="K88" s="148"/>
    </row>
    <row r="89" spans="7:11" ht="12.75">
      <c r="G89" s="147"/>
      <c r="H89" s="101"/>
      <c r="I89" s="101"/>
      <c r="J89" s="101"/>
      <c r="K89" s="148"/>
    </row>
    <row r="90" spans="7:11" ht="12.75">
      <c r="G90" s="147"/>
      <c r="H90" s="101"/>
      <c r="I90" s="101"/>
      <c r="J90" s="101"/>
      <c r="K90" s="148"/>
    </row>
    <row r="91" spans="7:11" ht="12.75">
      <c r="G91" s="147"/>
      <c r="H91" s="101"/>
      <c r="I91" s="101"/>
      <c r="J91" s="101"/>
      <c r="K91" s="148"/>
    </row>
    <row r="92" spans="7:11" ht="12.75">
      <c r="G92" s="147"/>
      <c r="H92" s="101"/>
      <c r="I92" s="101"/>
      <c r="J92" s="101"/>
      <c r="K92" s="148"/>
    </row>
  </sheetData>
  <sheetProtection/>
  <mergeCells count="7">
    <mergeCell ref="B68:C68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80"/>
  <sheetViews>
    <sheetView showGridLines="0" view="pageBreakPreview" zoomScale="132" zoomScaleSheetLayoutView="132" zoomScalePageLayoutView="0" workbookViewId="0" topLeftCell="A1">
      <selection activeCell="B93" sqref="B93"/>
    </sheetView>
  </sheetViews>
  <sheetFormatPr defaultColWidth="20.00390625" defaultRowHeight="15"/>
  <cols>
    <col min="1" max="1" width="79.421875" style="6" customWidth="1"/>
    <col min="2" max="2" width="22.421875" style="6" customWidth="1"/>
    <col min="3" max="3" width="20.57421875" style="6" bestFit="1" customWidth="1"/>
    <col min="4" max="4" width="16.00390625" style="6" customWidth="1"/>
    <col min="5" max="5" width="10.8515625" style="6" customWidth="1"/>
    <col min="6" max="247" width="11.421875" style="6" customWidth="1"/>
    <col min="248" max="248" width="10.57421875" style="6" customWidth="1"/>
    <col min="249" max="249" width="20.57421875" style="6" customWidth="1"/>
    <col min="250" max="250" width="33.421875" style="6" customWidth="1"/>
    <col min="251" max="251" width="16.00390625" style="6" customWidth="1"/>
    <col min="252" max="252" width="16.421875" style="6" customWidth="1"/>
    <col min="253" max="16384" width="20.00390625" style="6" customWidth="1"/>
  </cols>
  <sheetData>
    <row r="1" ht="12.75"/>
    <row r="2" ht="12.75"/>
    <row r="3" ht="12.75"/>
    <row r="4" ht="12.75"/>
    <row r="5" ht="12.75"/>
    <row r="7" spans="1:5" ht="15.75" customHeight="1">
      <c r="A7" s="210" t="s">
        <v>0</v>
      </c>
      <c r="B7" s="211"/>
      <c r="C7" s="212"/>
      <c r="D7" s="71"/>
      <c r="E7" s="47"/>
    </row>
    <row r="8" spans="1:5" ht="15.75" customHeight="1">
      <c r="A8" s="213" t="s">
        <v>1</v>
      </c>
      <c r="B8" s="214"/>
      <c r="C8" s="215"/>
      <c r="D8" s="71"/>
      <c r="E8" s="47"/>
    </row>
    <row r="9" spans="1:5" ht="15.75">
      <c r="A9" s="216" t="s">
        <v>46</v>
      </c>
      <c r="B9" s="217"/>
      <c r="C9" s="218"/>
      <c r="D9" s="96"/>
      <c r="E9" s="47"/>
    </row>
    <row r="10" spans="1:10" ht="15.75">
      <c r="A10" s="210"/>
      <c r="B10" s="211"/>
      <c r="C10" s="212"/>
      <c r="D10" s="38"/>
      <c r="E10" s="74"/>
      <c r="F10" s="75"/>
      <c r="G10" s="75"/>
      <c r="H10" s="75"/>
      <c r="I10" s="75"/>
      <c r="J10" s="75"/>
    </row>
    <row r="11" spans="1:10" ht="15.75">
      <c r="A11" s="213" t="s">
        <v>105</v>
      </c>
      <c r="B11" s="214"/>
      <c r="C11" s="215"/>
      <c r="D11" s="38"/>
      <c r="E11" s="74"/>
      <c r="F11" s="75"/>
      <c r="G11" s="75"/>
      <c r="H11" s="75"/>
      <c r="I11" s="75"/>
      <c r="J11" s="75"/>
    </row>
    <row r="12" spans="1:10" ht="15" customHeight="1">
      <c r="A12" s="216"/>
      <c r="B12" s="217"/>
      <c r="C12" s="218"/>
      <c r="D12" s="38"/>
      <c r="E12" s="74"/>
      <c r="F12" s="75"/>
      <c r="G12" s="75"/>
      <c r="H12" s="75"/>
      <c r="I12" s="75"/>
      <c r="J12" s="75"/>
    </row>
    <row r="13" spans="1:10" ht="15.75">
      <c r="A13" s="86"/>
      <c r="B13" s="87"/>
      <c r="C13" s="87"/>
      <c r="D13" s="38"/>
      <c r="E13" s="74"/>
      <c r="F13" s="75"/>
      <c r="G13" s="75"/>
      <c r="H13" s="75"/>
      <c r="I13" s="75"/>
      <c r="J13" s="75"/>
    </row>
    <row r="14" spans="1:10" ht="15.75">
      <c r="A14" s="1"/>
      <c r="B14" s="154" t="s">
        <v>98</v>
      </c>
      <c r="C14" s="154" t="s">
        <v>100</v>
      </c>
      <c r="D14" s="38"/>
      <c r="E14" s="74"/>
      <c r="F14" s="75"/>
      <c r="G14" s="75"/>
      <c r="H14" s="75"/>
      <c r="I14" s="75"/>
      <c r="J14" s="75"/>
    </row>
    <row r="15" spans="1:10" ht="15.75">
      <c r="A15" s="2"/>
      <c r="B15" s="79" t="s">
        <v>2</v>
      </c>
      <c r="C15" s="79" t="s">
        <v>2</v>
      </c>
      <c r="D15" s="38"/>
      <c r="E15" s="74"/>
      <c r="F15" s="75"/>
      <c r="G15" s="75"/>
      <c r="H15" s="75"/>
      <c r="I15" s="75"/>
      <c r="J15" s="75"/>
    </row>
    <row r="16" spans="1:10" ht="15.75">
      <c r="A16" s="2"/>
      <c r="B16" s="80"/>
      <c r="C16" s="80"/>
      <c r="D16" s="38"/>
      <c r="E16" s="74"/>
      <c r="F16" s="75"/>
      <c r="G16" s="75"/>
      <c r="H16" s="75"/>
      <c r="I16" s="75"/>
      <c r="J16" s="75"/>
    </row>
    <row r="17" spans="1:10" ht="18.75">
      <c r="A17" s="155" t="s">
        <v>146</v>
      </c>
      <c r="B17" s="156">
        <v>5931589.99</v>
      </c>
      <c r="C17" s="156">
        <v>7131068.15</v>
      </c>
      <c r="D17" s="38"/>
      <c r="E17" s="74"/>
      <c r="F17" s="75"/>
      <c r="G17" s="75"/>
      <c r="H17" s="75"/>
      <c r="I17" s="75"/>
      <c r="J17" s="75"/>
    </row>
    <row r="18" spans="1:10" ht="15.75">
      <c r="A18" s="2" t="s">
        <v>3</v>
      </c>
      <c r="B18" s="81" t="s">
        <v>3</v>
      </c>
      <c r="C18" s="81" t="s">
        <v>3</v>
      </c>
      <c r="D18" s="38"/>
      <c r="E18" s="74"/>
      <c r="F18" s="75"/>
      <c r="G18" s="75"/>
      <c r="H18" s="75"/>
      <c r="I18" s="75"/>
      <c r="J18" s="75"/>
    </row>
    <row r="19" spans="1:10" ht="18.75">
      <c r="A19" s="155" t="s">
        <v>150</v>
      </c>
      <c r="B19" s="81">
        <v>-47379.37</v>
      </c>
      <c r="C19" s="81">
        <v>-876629.02</v>
      </c>
      <c r="E19" s="75"/>
      <c r="F19" s="75"/>
      <c r="G19" s="75"/>
      <c r="H19" s="75"/>
      <c r="I19" s="75"/>
      <c r="J19" s="75"/>
    </row>
    <row r="20" spans="1:10" ht="15.75">
      <c r="A20" s="2" t="s">
        <v>3</v>
      </c>
      <c r="B20" s="81" t="s">
        <v>3</v>
      </c>
      <c r="C20" s="81" t="s">
        <v>3</v>
      </c>
      <c r="D20" s="96"/>
      <c r="E20" s="75"/>
      <c r="F20" s="75"/>
      <c r="G20" s="75"/>
      <c r="H20" s="75"/>
      <c r="I20" s="75"/>
      <c r="J20" s="75"/>
    </row>
    <row r="21" spans="1:10" ht="15.75">
      <c r="A21" s="3" t="s">
        <v>126</v>
      </c>
      <c r="B21" s="157">
        <f>B17+B19</f>
        <v>5884210.62</v>
      </c>
      <c r="C21" s="157">
        <f>C17+C19</f>
        <v>6254439.130000001</v>
      </c>
      <c r="D21" s="39"/>
      <c r="E21" s="75"/>
      <c r="F21" s="75"/>
      <c r="G21" s="75"/>
      <c r="H21" s="75"/>
      <c r="I21" s="75"/>
      <c r="J21" s="75"/>
    </row>
    <row r="22" spans="1:10" ht="15.75">
      <c r="A22" s="2" t="s">
        <v>3</v>
      </c>
      <c r="B22" s="81" t="s">
        <v>3</v>
      </c>
      <c r="C22" s="81" t="s">
        <v>3</v>
      </c>
      <c r="D22" s="38"/>
      <c r="E22" s="75"/>
      <c r="F22" s="75"/>
      <c r="G22" s="75"/>
      <c r="H22" s="75"/>
      <c r="I22" s="75"/>
      <c r="J22" s="75"/>
    </row>
    <row r="23" spans="1:10" ht="18.75">
      <c r="A23" s="155" t="s">
        <v>151</v>
      </c>
      <c r="B23" s="81">
        <v>-554677.95</v>
      </c>
      <c r="C23" s="81">
        <v>-631387.63</v>
      </c>
      <c r="D23" s="62"/>
      <c r="E23" s="75"/>
      <c r="F23" s="75"/>
      <c r="G23" s="75"/>
      <c r="H23" s="75"/>
      <c r="I23" s="75"/>
      <c r="J23" s="75"/>
    </row>
    <row r="24" spans="1:10" ht="15.75">
      <c r="A24" s="2" t="s">
        <v>3</v>
      </c>
      <c r="B24" s="81" t="s">
        <v>3</v>
      </c>
      <c r="C24" s="81" t="s">
        <v>3</v>
      </c>
      <c r="D24" s="62"/>
      <c r="E24" s="75"/>
      <c r="F24" s="75"/>
      <c r="G24" s="75"/>
      <c r="H24" s="75"/>
      <c r="I24" s="75"/>
      <c r="J24" s="75"/>
    </row>
    <row r="25" spans="1:10" ht="15.75">
      <c r="A25" s="3" t="s">
        <v>127</v>
      </c>
      <c r="B25" s="157">
        <f>B21+B23</f>
        <v>5329532.67</v>
      </c>
      <c r="C25" s="157">
        <f>C21+C23</f>
        <v>5623051.500000001</v>
      </c>
      <c r="D25" s="62"/>
      <c r="E25" s="75"/>
      <c r="F25" s="75"/>
      <c r="G25" s="75"/>
      <c r="H25" s="75"/>
      <c r="I25" s="75"/>
      <c r="J25" s="75"/>
    </row>
    <row r="26" spans="1:10" ht="15.75">
      <c r="A26" s="2" t="s">
        <v>3</v>
      </c>
      <c r="B26" s="81" t="s">
        <v>3</v>
      </c>
      <c r="C26" s="81" t="s">
        <v>3</v>
      </c>
      <c r="D26" s="62"/>
      <c r="E26" s="75"/>
      <c r="F26" s="75"/>
      <c r="G26" s="75"/>
      <c r="H26" s="75"/>
      <c r="I26" s="75"/>
      <c r="J26" s="75"/>
    </row>
    <row r="27" spans="1:10" ht="15.75">
      <c r="A27" s="155" t="s">
        <v>81</v>
      </c>
      <c r="B27" s="81">
        <f>SUM(B29:B33)</f>
        <v>770374846.3299999</v>
      </c>
      <c r="C27" s="81">
        <v>791309536.13</v>
      </c>
      <c r="D27" s="62"/>
      <c r="E27" s="75"/>
      <c r="F27" s="75"/>
      <c r="G27" s="75"/>
      <c r="H27" s="75"/>
      <c r="I27" s="75"/>
      <c r="J27" s="75"/>
    </row>
    <row r="28" spans="1:10" ht="15.75">
      <c r="A28" s="2" t="s">
        <v>3</v>
      </c>
      <c r="B28" s="158" t="s">
        <v>3</v>
      </c>
      <c r="C28" s="81" t="s">
        <v>3</v>
      </c>
      <c r="D28" s="62"/>
      <c r="E28" s="75"/>
      <c r="F28" s="75"/>
      <c r="G28" s="75"/>
      <c r="H28" s="75"/>
      <c r="I28" s="75"/>
      <c r="J28" s="75"/>
    </row>
    <row r="29" spans="1:10" ht="18.75">
      <c r="A29" s="159" t="s">
        <v>152</v>
      </c>
      <c r="B29" s="81">
        <v>769209564.67</v>
      </c>
      <c r="C29" s="81">
        <v>788053591.86</v>
      </c>
      <c r="D29" s="62"/>
      <c r="E29" s="75"/>
      <c r="F29" s="75"/>
      <c r="G29" s="75"/>
      <c r="H29" s="75"/>
      <c r="I29" s="75"/>
      <c r="J29" s="75"/>
    </row>
    <row r="30" spans="1:10" ht="15.75">
      <c r="A30" s="2" t="s">
        <v>3</v>
      </c>
      <c r="B30" s="81" t="s">
        <v>3</v>
      </c>
      <c r="C30" s="81" t="s">
        <v>3</v>
      </c>
      <c r="D30" s="62"/>
      <c r="E30" s="75"/>
      <c r="F30" s="75"/>
      <c r="G30" s="75"/>
      <c r="H30" s="75"/>
      <c r="I30" s="75"/>
      <c r="J30" s="75"/>
    </row>
    <row r="31" spans="1:10" ht="18.75">
      <c r="A31" s="155" t="s">
        <v>153</v>
      </c>
      <c r="B31" s="81">
        <v>39529.42</v>
      </c>
      <c r="C31" s="81">
        <v>2244897.42</v>
      </c>
      <c r="D31" s="73"/>
      <c r="E31" s="75"/>
      <c r="F31" s="75"/>
      <c r="G31" s="75"/>
      <c r="H31" s="75"/>
      <c r="I31" s="75"/>
      <c r="J31" s="75"/>
    </row>
    <row r="32" spans="1:10" ht="15.75">
      <c r="A32" s="2" t="s">
        <v>3</v>
      </c>
      <c r="B32" s="81" t="s">
        <v>3</v>
      </c>
      <c r="C32" s="81" t="s">
        <v>3</v>
      </c>
      <c r="D32" s="73"/>
      <c r="E32" s="75"/>
      <c r="F32" s="75"/>
      <c r="G32" s="75"/>
      <c r="H32" s="75"/>
      <c r="I32" s="75"/>
      <c r="J32" s="75"/>
    </row>
    <row r="33" spans="1:10" ht="18.75">
      <c r="A33" s="155" t="s">
        <v>128</v>
      </c>
      <c r="B33" s="81">
        <v>1125752.24</v>
      </c>
      <c r="C33" s="81">
        <v>1011046.85</v>
      </c>
      <c r="D33" s="73"/>
      <c r="E33" s="75"/>
      <c r="F33" s="75"/>
      <c r="G33" s="75"/>
      <c r="H33" s="75"/>
      <c r="I33" s="75"/>
      <c r="J33" s="75"/>
    </row>
    <row r="34" spans="1:10" ht="15.75" customHeight="1">
      <c r="A34" s="2" t="s">
        <v>3</v>
      </c>
      <c r="B34" s="81" t="s">
        <v>3</v>
      </c>
      <c r="C34" s="81" t="s">
        <v>3</v>
      </c>
      <c r="D34" s="62"/>
      <c r="E34" s="75"/>
      <c r="F34" s="75"/>
      <c r="G34" s="75"/>
      <c r="H34" s="75"/>
      <c r="I34" s="75"/>
      <c r="J34" s="75"/>
    </row>
    <row r="35" spans="1:4" ht="15.75">
      <c r="A35" s="155" t="s">
        <v>82</v>
      </c>
      <c r="B35" s="81">
        <f>SUM(B37:B41)</f>
        <v>-913441835.7</v>
      </c>
      <c r="C35" s="81">
        <f>SUM(C37:C41)</f>
        <v>-877890741.87</v>
      </c>
      <c r="D35" s="62"/>
    </row>
    <row r="36" spans="1:4" ht="15.75">
      <c r="A36" s="2" t="s">
        <v>3</v>
      </c>
      <c r="B36" s="81" t="s">
        <v>3</v>
      </c>
      <c r="C36" s="81" t="s">
        <v>3</v>
      </c>
      <c r="D36" s="62"/>
    </row>
    <row r="37" spans="1:4" ht="18.75">
      <c r="A37" s="155" t="s">
        <v>154</v>
      </c>
      <c r="B37" s="81">
        <v>-913438071.57</v>
      </c>
      <c r="C37" s="81">
        <v>-877849999.25</v>
      </c>
      <c r="D37" s="62"/>
    </row>
    <row r="38" spans="1:4" ht="15.75">
      <c r="A38" s="2" t="s">
        <v>3</v>
      </c>
      <c r="B38" s="81" t="s">
        <v>3</v>
      </c>
      <c r="C38" s="81" t="s">
        <v>3</v>
      </c>
      <c r="D38" s="62"/>
    </row>
    <row r="39" spans="1:4" ht="15.75">
      <c r="A39" s="155" t="s">
        <v>132</v>
      </c>
      <c r="B39" s="81">
        <v>0</v>
      </c>
      <c r="C39" s="81">
        <v>0</v>
      </c>
      <c r="D39" s="62"/>
    </row>
    <row r="40" spans="1:4" ht="15.75">
      <c r="A40" s="2"/>
      <c r="B40" s="81"/>
      <c r="C40" s="81"/>
      <c r="D40" s="62"/>
    </row>
    <row r="41" spans="1:4" ht="18.75">
      <c r="A41" s="155" t="s">
        <v>155</v>
      </c>
      <c r="B41" s="81">
        <v>-3764.13</v>
      </c>
      <c r="C41" s="81">
        <v>-40742.62</v>
      </c>
      <c r="D41" s="62"/>
    </row>
    <row r="42" spans="1:4" ht="15.75">
      <c r="A42" s="2" t="s">
        <v>3</v>
      </c>
      <c r="B42" s="81" t="s">
        <v>3</v>
      </c>
      <c r="C42" s="81" t="s">
        <v>3</v>
      </c>
      <c r="D42" s="62"/>
    </row>
    <row r="43" spans="1:4" ht="18.75">
      <c r="A43" s="155" t="s">
        <v>156</v>
      </c>
      <c r="B43" s="176">
        <f>SUM(B45:B47)</f>
        <v>161471.7</v>
      </c>
      <c r="C43" s="81">
        <f>SUM(C45:C47)</f>
        <v>0</v>
      </c>
      <c r="D43" s="73"/>
    </row>
    <row r="44" spans="1:3" ht="15.75">
      <c r="A44" s="2" t="s">
        <v>3</v>
      </c>
      <c r="B44" s="81" t="s">
        <v>3</v>
      </c>
      <c r="C44" s="81" t="s">
        <v>3</v>
      </c>
    </row>
    <row r="45" spans="1:3" ht="15.75">
      <c r="A45" s="2" t="s">
        <v>47</v>
      </c>
      <c r="B45" s="81">
        <v>161471.7</v>
      </c>
      <c r="C45" s="81"/>
    </row>
    <row r="46" spans="1:3" ht="15.75">
      <c r="A46" s="2" t="s">
        <v>3</v>
      </c>
      <c r="B46" s="81" t="s">
        <v>3</v>
      </c>
      <c r="C46" s="81" t="s">
        <v>3</v>
      </c>
    </row>
    <row r="47" spans="1:3" ht="15.75">
      <c r="A47" s="2" t="s">
        <v>48</v>
      </c>
      <c r="B47" s="81">
        <v>0</v>
      </c>
      <c r="C47" s="81">
        <v>0</v>
      </c>
    </row>
    <row r="48" spans="1:3" ht="15.75">
      <c r="A48" s="2" t="s">
        <v>3</v>
      </c>
      <c r="B48" s="81" t="s">
        <v>3</v>
      </c>
      <c r="C48" s="81" t="s">
        <v>3</v>
      </c>
    </row>
    <row r="49" spans="1:3" ht="15.75">
      <c r="A49" s="3" t="s">
        <v>49</v>
      </c>
      <c r="B49" s="160">
        <f>B25+B27+B35+B43</f>
        <v>-137575985.00000018</v>
      </c>
      <c r="C49" s="160">
        <f>C25+C27+C35+C43</f>
        <v>-80958154.24000001</v>
      </c>
    </row>
    <row r="50" spans="1:3" ht="15.75">
      <c r="A50" s="2" t="s">
        <v>3</v>
      </c>
      <c r="B50" s="81" t="s">
        <v>3</v>
      </c>
      <c r="C50" s="81" t="s">
        <v>3</v>
      </c>
    </row>
    <row r="51" spans="1:3" ht="18.75">
      <c r="A51" s="155" t="s">
        <v>157</v>
      </c>
      <c r="B51" s="81">
        <v>2611238.08</v>
      </c>
      <c r="C51" s="81">
        <v>2691081.48</v>
      </c>
    </row>
    <row r="52" spans="1:3" ht="15.75">
      <c r="A52" s="2" t="s">
        <v>3</v>
      </c>
      <c r="B52" s="81" t="s">
        <v>3</v>
      </c>
      <c r="C52" s="81" t="s">
        <v>3</v>
      </c>
    </row>
    <row r="53" spans="1:3" ht="18.75">
      <c r="A53" s="155" t="s">
        <v>149</v>
      </c>
      <c r="B53" s="81">
        <v>-852327.16</v>
      </c>
      <c r="C53" s="81">
        <v>-46782284.16</v>
      </c>
    </row>
    <row r="54" spans="1:3" ht="15.75">
      <c r="A54" s="2" t="s">
        <v>3</v>
      </c>
      <c r="B54" s="81" t="s">
        <v>3</v>
      </c>
      <c r="C54" s="81" t="s">
        <v>3</v>
      </c>
    </row>
    <row r="55" spans="1:3" ht="15.75">
      <c r="A55" s="155" t="s">
        <v>123</v>
      </c>
      <c r="B55" s="81">
        <f>B57+B59</f>
        <v>-35049829.92000008</v>
      </c>
      <c r="C55" s="81">
        <f>C57+C59</f>
        <v>690084.8200000525</v>
      </c>
    </row>
    <row r="56" spans="1:3" ht="15.75">
      <c r="A56" s="2" t="s">
        <v>3</v>
      </c>
      <c r="B56" s="81" t="s">
        <v>3</v>
      </c>
      <c r="C56" s="81" t="s">
        <v>3</v>
      </c>
    </row>
    <row r="57" spans="1:3" ht="15.75">
      <c r="A57" s="2" t="s">
        <v>50</v>
      </c>
      <c r="B57" s="81">
        <v>768791818.4</v>
      </c>
      <c r="C57" s="81">
        <v>787435138</v>
      </c>
    </row>
    <row r="58" spans="1:3" ht="15.75">
      <c r="A58" s="2" t="s">
        <v>3</v>
      </c>
      <c r="B58" s="81" t="s">
        <v>3</v>
      </c>
      <c r="C58" s="81" t="s">
        <v>3</v>
      </c>
    </row>
    <row r="59" spans="1:3" ht="15.75">
      <c r="A59" s="2" t="s">
        <v>51</v>
      </c>
      <c r="B59" s="81">
        <v>-803841648.32</v>
      </c>
      <c r="C59" s="81">
        <v>-786745053.18</v>
      </c>
    </row>
    <row r="60" spans="1:3" ht="15.75">
      <c r="A60" s="2" t="s">
        <v>3</v>
      </c>
      <c r="B60" s="81" t="s">
        <v>3</v>
      </c>
      <c r="C60" s="81" t="s">
        <v>3</v>
      </c>
    </row>
    <row r="61" spans="1:3" ht="18.75">
      <c r="A61" s="155" t="s">
        <v>148</v>
      </c>
      <c r="B61" s="81">
        <v>297667.26</v>
      </c>
      <c r="C61" s="81">
        <v>224988.27</v>
      </c>
    </row>
    <row r="62" spans="1:3" ht="15.75">
      <c r="A62" s="2" t="s">
        <v>3</v>
      </c>
      <c r="B62" s="81" t="s">
        <v>3</v>
      </c>
      <c r="C62" s="81" t="s">
        <v>3</v>
      </c>
    </row>
    <row r="63" spans="1:3" ht="18.75">
      <c r="A63" s="2" t="s">
        <v>124</v>
      </c>
      <c r="B63" s="81">
        <v>-56559.4</v>
      </c>
      <c r="C63" s="81">
        <v>-45715.96</v>
      </c>
    </row>
    <row r="64" spans="1:3" ht="15.75">
      <c r="A64" s="2" t="s">
        <v>3</v>
      </c>
      <c r="B64" s="81" t="s">
        <v>3</v>
      </c>
      <c r="C64" s="81" t="s">
        <v>3</v>
      </c>
    </row>
    <row r="65" spans="1:3" ht="15.75">
      <c r="A65" s="155" t="s">
        <v>129</v>
      </c>
      <c r="B65" s="81">
        <v>300</v>
      </c>
      <c r="C65" s="81">
        <v>1320</v>
      </c>
    </row>
    <row r="66" spans="1:3" ht="15.75">
      <c r="A66" s="2" t="s">
        <v>3</v>
      </c>
      <c r="B66" s="81" t="s">
        <v>3</v>
      </c>
      <c r="C66" s="81" t="s">
        <v>3</v>
      </c>
    </row>
    <row r="67" spans="1:3" ht="18.75">
      <c r="A67" s="155" t="s">
        <v>147</v>
      </c>
      <c r="B67" s="81">
        <f>B69+B71</f>
        <v>-7500973.13</v>
      </c>
      <c r="C67" s="161">
        <f>C69+C71</f>
        <v>8756686.18</v>
      </c>
    </row>
    <row r="68" spans="1:3" ht="15.75">
      <c r="A68" s="2" t="s">
        <v>3</v>
      </c>
      <c r="B68" s="81" t="s">
        <v>3</v>
      </c>
      <c r="C68" s="81" t="s">
        <v>3</v>
      </c>
    </row>
    <row r="69" spans="1:3" ht="15.75">
      <c r="A69" s="2" t="s">
        <v>130</v>
      </c>
      <c r="B69" s="81">
        <v>3979436.95</v>
      </c>
      <c r="C69" s="81">
        <v>10665140.69</v>
      </c>
    </row>
    <row r="70" spans="1:3" ht="15.75">
      <c r="A70" s="2" t="s">
        <v>3</v>
      </c>
      <c r="B70" s="81" t="s">
        <v>3</v>
      </c>
      <c r="C70" s="81" t="s">
        <v>3</v>
      </c>
    </row>
    <row r="71" spans="1:4" ht="15.75">
      <c r="A71" s="2" t="s">
        <v>131</v>
      </c>
      <c r="B71" s="81">
        <v>-11480410.08</v>
      </c>
      <c r="C71" s="81">
        <v>-1908454.51</v>
      </c>
      <c r="D71" s="41"/>
    </row>
    <row r="72" spans="1:3" ht="15.75">
      <c r="A72" s="2" t="s">
        <v>3</v>
      </c>
      <c r="B72" s="81" t="s">
        <v>3</v>
      </c>
      <c r="C72" s="81" t="s">
        <v>3</v>
      </c>
    </row>
    <row r="73" spans="1:3" ht="15.75">
      <c r="A73" s="3" t="s">
        <v>52</v>
      </c>
      <c r="B73" s="160">
        <f>B49+B51+B53+B55+B61+B63+B65+B67</f>
        <v>-178126469.27000025</v>
      </c>
      <c r="C73" s="160">
        <f>C49+C51+C53+C55+C61+C63+C65+C67</f>
        <v>-115421993.60999995</v>
      </c>
    </row>
    <row r="74" spans="1:3" ht="15.75">
      <c r="A74" s="2" t="s">
        <v>3</v>
      </c>
      <c r="B74" s="81"/>
      <c r="C74" s="81" t="s">
        <v>3</v>
      </c>
    </row>
    <row r="75" spans="1:3" ht="15.75">
      <c r="A75" s="2" t="s">
        <v>53</v>
      </c>
      <c r="B75" s="81">
        <v>0</v>
      </c>
      <c r="C75" s="81">
        <v>0</v>
      </c>
    </row>
    <row r="76" spans="1:3" ht="15.75">
      <c r="A76" s="2"/>
      <c r="B76" s="81" t="s">
        <v>3</v>
      </c>
      <c r="C76" s="81" t="s">
        <v>3</v>
      </c>
    </row>
    <row r="77" spans="1:4" ht="15.75">
      <c r="A77" s="2" t="s">
        <v>54</v>
      </c>
      <c r="B77" s="81">
        <v>0</v>
      </c>
      <c r="C77" s="81">
        <v>0</v>
      </c>
      <c r="D77" s="94"/>
    </row>
    <row r="78" spans="1:4" ht="15.75">
      <c r="A78" s="2"/>
      <c r="B78" s="81" t="s">
        <v>3</v>
      </c>
      <c r="C78" s="81" t="s">
        <v>3</v>
      </c>
      <c r="D78" s="94"/>
    </row>
    <row r="79" spans="1:4" ht="18.75">
      <c r="A79" s="85" t="s">
        <v>125</v>
      </c>
      <c r="B79" s="160">
        <f>B73+B75+B77</f>
        <v>-178126469.27000025</v>
      </c>
      <c r="C79" s="160">
        <f>C73+C75+C77</f>
        <v>-115421993.60999995</v>
      </c>
      <c r="D79" s="94"/>
    </row>
    <row r="80" spans="1:4" ht="15.75">
      <c r="A80" s="4" t="s">
        <v>3</v>
      </c>
      <c r="B80" s="82"/>
      <c r="C80" s="82" t="s">
        <v>3</v>
      </c>
      <c r="D80" s="150"/>
    </row>
    <row r="85" ht="12.75"/>
    <row r="86" ht="12.75"/>
    <row r="87" ht="12.75"/>
    <row r="94" ht="12.75"/>
    <row r="95" ht="12.75"/>
    <row r="96" ht="12.75"/>
  </sheetData>
  <sheetProtection/>
  <mergeCells count="6">
    <mergeCell ref="A7:C7"/>
    <mergeCell ref="A8:C8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5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41"/>
  <sheetViews>
    <sheetView showGridLines="0" view="pageBreakPreview" zoomScale="70" zoomScaleSheetLayoutView="70" zoomScalePageLayoutView="0" workbookViewId="0" topLeftCell="A1">
      <selection activeCell="C51" sqref="C51"/>
    </sheetView>
  </sheetViews>
  <sheetFormatPr defaultColWidth="20.00390625" defaultRowHeight="15"/>
  <cols>
    <col min="1" max="1" width="79.421875" style="6" customWidth="1"/>
    <col min="2" max="3" width="22.421875" style="6" customWidth="1"/>
    <col min="4" max="4" width="16.00390625" style="6" customWidth="1"/>
    <col min="5" max="5" width="10.8515625" style="6" customWidth="1"/>
    <col min="6" max="247" width="11.421875" style="6" customWidth="1"/>
    <col min="248" max="248" width="10.57421875" style="6" customWidth="1"/>
    <col min="249" max="249" width="20.57421875" style="6" customWidth="1"/>
    <col min="250" max="250" width="33.421875" style="6" customWidth="1"/>
    <col min="251" max="251" width="16.00390625" style="6" customWidth="1"/>
    <col min="252" max="252" width="16.421875" style="6" customWidth="1"/>
    <col min="253" max="16384" width="20.00390625" style="6" customWidth="1"/>
  </cols>
  <sheetData>
    <row r="1" ht="12.75"/>
    <row r="2" ht="12.75"/>
    <row r="3" ht="12.75"/>
    <row r="4" ht="12.75"/>
    <row r="5" ht="12.75"/>
    <row r="6" ht="12.75"/>
    <row r="9" spans="1:3" ht="15.75">
      <c r="A9" s="210" t="s">
        <v>0</v>
      </c>
      <c r="B9" s="211"/>
      <c r="C9" s="212"/>
    </row>
    <row r="10" spans="1:3" ht="15.75">
      <c r="A10" s="213" t="s">
        <v>1</v>
      </c>
      <c r="B10" s="214"/>
      <c r="C10" s="215"/>
    </row>
    <row r="11" spans="1:3" ht="15.75">
      <c r="A11" s="216" t="s">
        <v>46</v>
      </c>
      <c r="B11" s="217"/>
      <c r="C11" s="218"/>
    </row>
    <row r="12" spans="1:3" ht="15.75">
      <c r="A12" s="210"/>
      <c r="B12" s="211"/>
      <c r="C12" s="212"/>
    </row>
    <row r="13" spans="1:3" ht="15.75">
      <c r="A13" s="213" t="s">
        <v>101</v>
      </c>
      <c r="B13" s="214"/>
      <c r="C13" s="215"/>
    </row>
    <row r="14" spans="1:3" ht="15.75">
      <c r="A14" s="216"/>
      <c r="B14" s="217"/>
      <c r="C14" s="218"/>
    </row>
    <row r="15" spans="1:3" ht="15.75">
      <c r="A15" s="86"/>
      <c r="B15" s="87"/>
      <c r="C15" s="87"/>
    </row>
    <row r="16" spans="1:3" ht="15.75">
      <c r="A16" s="1"/>
      <c r="B16" s="154" t="s">
        <v>98</v>
      </c>
      <c r="C16" s="154" t="s">
        <v>100</v>
      </c>
    </row>
    <row r="17" spans="1:3" ht="15.75">
      <c r="A17" s="2"/>
      <c r="B17" s="79" t="s">
        <v>2</v>
      </c>
      <c r="C17" s="79" t="s">
        <v>2</v>
      </c>
    </row>
    <row r="18" spans="1:3" ht="15.75">
      <c r="A18" s="2"/>
      <c r="B18" s="80"/>
      <c r="C18" s="80"/>
    </row>
    <row r="19" spans="1:3" ht="15.75">
      <c r="A19" s="85" t="s">
        <v>77</v>
      </c>
      <c r="B19" s="84">
        <v>-178126469.27</v>
      </c>
      <c r="C19" s="185">
        <v>-115421993.61</v>
      </c>
    </row>
    <row r="20" spans="1:3" ht="15.75">
      <c r="A20" s="2" t="s">
        <v>3</v>
      </c>
      <c r="B20" s="81"/>
      <c r="C20" s="81"/>
    </row>
    <row r="21" spans="1:3" ht="15.75">
      <c r="A21" s="2" t="s">
        <v>3</v>
      </c>
      <c r="B21" s="81" t="s">
        <v>3</v>
      </c>
      <c r="C21" s="81" t="s">
        <v>3</v>
      </c>
    </row>
    <row r="22" spans="1:3" ht="15.75">
      <c r="A22" s="3" t="s">
        <v>36</v>
      </c>
      <c r="B22" s="84">
        <f>B19</f>
        <v>-178126469.27</v>
      </c>
      <c r="C22" s="160">
        <f>C19</f>
        <v>-115421993.61</v>
      </c>
    </row>
    <row r="23" spans="1:3" ht="15.75">
      <c r="A23" s="2" t="s">
        <v>3</v>
      </c>
      <c r="B23" s="81" t="s">
        <v>3</v>
      </c>
      <c r="C23" s="81" t="s">
        <v>3</v>
      </c>
    </row>
    <row r="24" spans="1:3" ht="15.75">
      <c r="A24" s="4" t="s">
        <v>3</v>
      </c>
      <c r="B24" s="82" t="s">
        <v>3</v>
      </c>
      <c r="C24" s="82" t="s">
        <v>3</v>
      </c>
    </row>
    <row r="32" ht="12.75"/>
    <row r="33" ht="12.75"/>
    <row r="34" ht="12.75"/>
    <row r="35" ht="12.75"/>
    <row r="39" ht="12.75"/>
    <row r="40" spans="1:8" ht="15.75">
      <c r="A40" s="162"/>
      <c r="B40" s="163"/>
      <c r="C40" s="162"/>
      <c r="D40" s="164"/>
      <c r="E40" s="163"/>
      <c r="F40" s="165"/>
      <c r="G40" s="163"/>
      <c r="H40" s="162"/>
    </row>
    <row r="41" spans="1:8" ht="15.75">
      <c r="A41" s="162"/>
      <c r="B41" s="163"/>
      <c r="C41" s="166"/>
      <c r="D41" s="164"/>
      <c r="E41" s="167"/>
      <c r="F41" s="167"/>
      <c r="G41" s="167"/>
      <c r="H41" s="166"/>
    </row>
    <row r="42" s="184" customFormat="1" ht="15"/>
    <row r="43" s="184" customFormat="1" ht="15"/>
    <row r="44" s="184" customFormat="1" ht="15"/>
    <row r="45" s="184" customFormat="1" ht="15"/>
    <row r="46" s="184" customFormat="1" ht="15"/>
    <row r="47" s="184" customFormat="1" ht="15"/>
    <row r="48" s="184" customFormat="1" ht="15"/>
    <row r="49" s="184" customFormat="1" ht="15"/>
  </sheetData>
  <sheetProtection/>
  <mergeCells count="6">
    <mergeCell ref="A9:C9"/>
    <mergeCell ref="A10:C10"/>
    <mergeCell ref="A11:C11"/>
    <mergeCell ref="A12:C12"/>
    <mergeCell ref="A13:C13"/>
    <mergeCell ref="A14:C14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96"/>
  <sheetViews>
    <sheetView view="pageBreakPreview" zoomScale="70" zoomScaleSheetLayoutView="70" zoomScalePageLayoutView="0" workbookViewId="0" topLeftCell="A22">
      <selection activeCell="C41" sqref="C41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5.57421875" style="6" customWidth="1"/>
    <col min="4" max="5" width="28.57421875" style="6" customWidth="1"/>
    <col min="6" max="6" width="13.421875" style="6" customWidth="1"/>
    <col min="7" max="7" width="15.140625" style="6" bestFit="1" customWidth="1"/>
    <col min="8" max="8" width="17.421875" style="6" bestFit="1" customWidth="1"/>
    <col min="9" max="9" width="22.57421875" style="6" bestFit="1" customWidth="1"/>
    <col min="10" max="10" width="16.140625" style="6" bestFit="1" customWidth="1"/>
    <col min="11" max="11" width="16.57421875" style="6" customWidth="1"/>
    <col min="12" max="14" width="12.8515625" style="6" bestFit="1" customWidth="1"/>
    <col min="15" max="15" width="13.00390625" style="6" bestFit="1" customWidth="1"/>
    <col min="16" max="244" width="11.421875" style="6" customWidth="1"/>
    <col min="245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3" t="s">
        <v>22</v>
      </c>
      <c r="B7" s="224"/>
      <c r="C7" s="224"/>
      <c r="D7" s="224"/>
      <c r="E7" s="225"/>
    </row>
    <row r="8" spans="1:5" ht="21" customHeight="1">
      <c r="A8" s="226" t="s">
        <v>1</v>
      </c>
      <c r="B8" s="227"/>
      <c r="C8" s="227"/>
      <c r="D8" s="227"/>
      <c r="E8" s="222"/>
    </row>
    <row r="9" spans="1:5" ht="21.75" customHeight="1">
      <c r="A9" s="226" t="s">
        <v>46</v>
      </c>
      <c r="B9" s="228"/>
      <c r="C9" s="228"/>
      <c r="D9" s="228"/>
      <c r="E9" s="229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0"/>
      <c r="B11" s="221"/>
      <c r="C11" s="221"/>
      <c r="D11" s="221"/>
      <c r="E11" s="222"/>
    </row>
    <row r="12" spans="1:5" ht="24.75" customHeight="1">
      <c r="A12" s="226" t="s">
        <v>102</v>
      </c>
      <c r="B12" s="227"/>
      <c r="C12" s="227"/>
      <c r="D12" s="227"/>
      <c r="E12" s="222"/>
    </row>
    <row r="13" spans="1:5" ht="7.5" customHeight="1">
      <c r="A13" s="230"/>
      <c r="B13" s="221"/>
      <c r="C13" s="221"/>
      <c r="D13" s="221"/>
      <c r="E13" s="222"/>
    </row>
    <row r="14" spans="1:5" ht="9" customHeight="1">
      <c r="A14" s="219"/>
      <c r="B14" s="220"/>
      <c r="C14" s="220"/>
      <c r="D14" s="221"/>
      <c r="E14" s="222"/>
    </row>
    <row r="15" spans="1:5" ht="15">
      <c r="A15" s="11"/>
      <c r="B15" s="12"/>
      <c r="C15" s="13"/>
      <c r="D15" s="83" t="s">
        <v>103</v>
      </c>
      <c r="E15" s="83" t="s">
        <v>104</v>
      </c>
    </row>
    <row r="16" spans="2:8" ht="14.25">
      <c r="B16" s="13"/>
      <c r="C16" s="13"/>
      <c r="D16" s="15" t="s">
        <v>2</v>
      </c>
      <c r="E16" s="16" t="s">
        <v>2</v>
      </c>
      <c r="G16" s="41"/>
      <c r="H16" s="41"/>
    </row>
    <row r="17" spans="1:14" s="6" customFormat="1" ht="15">
      <c r="A17" s="11"/>
      <c r="B17" s="12"/>
      <c r="C17" s="12"/>
      <c r="D17" s="17"/>
      <c r="E17" s="18"/>
      <c r="I17" s="92"/>
      <c r="J17" s="92"/>
      <c r="N17" s="41"/>
    </row>
    <row r="18" spans="1:10" s="6" customFormat="1" ht="15">
      <c r="A18" s="11"/>
      <c r="B18" s="12"/>
      <c r="C18" s="12"/>
      <c r="D18" s="17"/>
      <c r="E18" s="18"/>
      <c r="H18" s="41"/>
      <c r="I18" s="92"/>
      <c r="J18" s="92"/>
    </row>
    <row r="19" spans="1:10" s="6" customFormat="1" ht="15">
      <c r="A19" s="14" t="s">
        <v>56</v>
      </c>
      <c r="B19" s="12"/>
      <c r="C19" s="12"/>
      <c r="D19" s="50">
        <f>SUM(D21:D27)</f>
        <v>-1271415.88</v>
      </c>
      <c r="E19" s="50">
        <f>SUM(E21:E27)</f>
        <v>16758431.46</v>
      </c>
      <c r="I19" s="92"/>
      <c r="J19" s="92"/>
    </row>
    <row r="20" spans="1:10" s="6" customFormat="1" ht="14.25">
      <c r="A20" s="19"/>
      <c r="B20" s="20"/>
      <c r="C20" s="21"/>
      <c r="D20" s="50"/>
      <c r="E20" s="50"/>
      <c r="H20" s="41"/>
      <c r="I20" s="41"/>
      <c r="J20" s="41"/>
    </row>
    <row r="21" spans="1:10" s="6" customFormat="1" ht="15">
      <c r="A21" s="22" t="s">
        <v>133</v>
      </c>
      <c r="B21" s="23"/>
      <c r="C21" s="24"/>
      <c r="D21" s="51">
        <v>5931589.99</v>
      </c>
      <c r="E21" s="51">
        <v>7131068.15</v>
      </c>
      <c r="J21" s="92"/>
    </row>
    <row r="22" spans="1:17" s="6" customFormat="1" ht="15">
      <c r="A22" s="22"/>
      <c r="B22" s="12"/>
      <c r="C22" s="25"/>
      <c r="D22" s="51"/>
      <c r="E22" s="51"/>
      <c r="G22" s="89"/>
      <c r="H22" s="89"/>
      <c r="I22" s="92"/>
      <c r="J22" s="92"/>
      <c r="K22" s="89"/>
      <c r="L22" s="89"/>
      <c r="M22" s="89"/>
      <c r="N22" s="89"/>
      <c r="O22" s="89"/>
      <c r="P22" s="89"/>
      <c r="Q22" s="89"/>
    </row>
    <row r="23" spans="1:10" s="6" customFormat="1" ht="15">
      <c r="A23" s="22" t="s">
        <v>134</v>
      </c>
      <c r="B23" s="12"/>
      <c r="C23" s="25"/>
      <c r="D23" s="51">
        <f>2134917.87+297667.26</f>
        <v>2432585.13</v>
      </c>
      <c r="E23" s="51">
        <v>9626043.31</v>
      </c>
      <c r="I23" s="92"/>
      <c r="J23" s="92"/>
    </row>
    <row r="24" spans="1:10" s="6" customFormat="1" ht="15">
      <c r="A24" s="22"/>
      <c r="B24" s="12"/>
      <c r="C24" s="25"/>
      <c r="D24" s="51"/>
      <c r="E24" s="51"/>
      <c r="I24" s="92"/>
      <c r="J24" s="92"/>
    </row>
    <row r="25" spans="1:10" s="6" customFormat="1" ht="15">
      <c r="A25" s="22" t="s">
        <v>135</v>
      </c>
      <c r="B25" s="12"/>
      <c r="C25" s="25"/>
      <c r="D25" s="51">
        <v>0</v>
      </c>
      <c r="E25" s="51">
        <v>0</v>
      </c>
      <c r="H25" s="41"/>
      <c r="I25" s="41"/>
      <c r="J25" s="41"/>
    </row>
    <row r="26" spans="1:10" s="6" customFormat="1" ht="15">
      <c r="A26" s="22"/>
      <c r="B26" s="13"/>
      <c r="C26" s="25"/>
      <c r="D26" s="51"/>
      <c r="E26" s="51"/>
      <c r="H26" s="41"/>
      <c r="I26" s="41"/>
      <c r="J26" s="92"/>
    </row>
    <row r="27" spans="1:10" s="6" customFormat="1" ht="15">
      <c r="A27" s="22" t="s">
        <v>136</v>
      </c>
      <c r="B27" s="13"/>
      <c r="C27" s="25"/>
      <c r="D27" s="51">
        <v>-9635591</v>
      </c>
      <c r="E27" s="51">
        <v>1320</v>
      </c>
      <c r="H27" s="41"/>
      <c r="I27" s="41"/>
      <c r="J27" s="41"/>
    </row>
    <row r="28" spans="1:9" s="6" customFormat="1" ht="15">
      <c r="A28" s="22"/>
      <c r="B28" s="12"/>
      <c r="C28" s="25"/>
      <c r="D28" s="51"/>
      <c r="E28" s="51"/>
      <c r="H28" s="41"/>
      <c r="I28" s="41"/>
    </row>
    <row r="29" spans="1:8" s="6" customFormat="1" ht="15">
      <c r="A29" s="22"/>
      <c r="B29" s="12"/>
      <c r="C29" s="25"/>
      <c r="D29" s="51"/>
      <c r="E29" s="51"/>
      <c r="H29" s="41"/>
    </row>
    <row r="30" spans="1:8" s="6" customFormat="1" ht="15">
      <c r="A30" s="14" t="s">
        <v>57</v>
      </c>
      <c r="B30" s="12"/>
      <c r="C30" s="25"/>
      <c r="D30" s="50">
        <f>SUM(D32:D38)</f>
        <v>110627538.55</v>
      </c>
      <c r="E30" s="50">
        <f>SUM(E32:E38)</f>
        <v>98088547.64</v>
      </c>
      <c r="H30" s="150"/>
    </row>
    <row r="31" spans="1:8" s="6" customFormat="1" ht="15">
      <c r="A31" s="11"/>
      <c r="B31" s="12"/>
      <c r="C31" s="25"/>
      <c r="D31" s="51"/>
      <c r="E31" s="51"/>
      <c r="H31" s="94"/>
    </row>
    <row r="32" spans="1:8" s="6" customFormat="1" ht="15">
      <c r="A32" s="22" t="s">
        <v>190</v>
      </c>
      <c r="B32" s="23"/>
      <c r="C32" s="25"/>
      <c r="D32" s="51">
        <v>554677.95</v>
      </c>
      <c r="E32" s="51">
        <v>631387.63</v>
      </c>
      <c r="H32" s="150"/>
    </row>
    <row r="33" spans="1:8" s="6" customFormat="1" ht="15">
      <c r="A33" s="22"/>
      <c r="B33" s="12"/>
      <c r="C33" s="25"/>
      <c r="D33" s="51"/>
      <c r="E33" s="51"/>
      <c r="H33" s="41"/>
    </row>
    <row r="34" spans="1:10" s="6" customFormat="1" ht="15">
      <c r="A34" s="22" t="s">
        <v>137</v>
      </c>
      <c r="B34" s="12"/>
      <c r="C34" s="25"/>
      <c r="D34" s="51">
        <v>110072860.6</v>
      </c>
      <c r="E34" s="51">
        <v>97457160.01</v>
      </c>
      <c r="J34" s="41"/>
    </row>
    <row r="35" spans="1:10" s="6" customFormat="1" ht="15">
      <c r="A35" s="22"/>
      <c r="B35" s="12"/>
      <c r="C35" s="25"/>
      <c r="D35" s="51"/>
      <c r="E35" s="51"/>
      <c r="J35" s="41"/>
    </row>
    <row r="36" spans="1:10" s="6" customFormat="1" ht="15">
      <c r="A36" s="22" t="s">
        <v>138</v>
      </c>
      <c r="B36" s="12"/>
      <c r="C36" s="25"/>
      <c r="D36" s="51">
        <v>0</v>
      </c>
      <c r="E36" s="51">
        <v>0</v>
      </c>
      <c r="J36" s="41"/>
    </row>
    <row r="37" spans="1:10" s="6" customFormat="1" ht="15">
      <c r="A37" s="22"/>
      <c r="B37" s="13"/>
      <c r="C37" s="25"/>
      <c r="D37" s="51"/>
      <c r="E37" s="51"/>
      <c r="J37" s="41"/>
    </row>
    <row r="38" spans="1:5" s="6" customFormat="1" ht="15">
      <c r="A38" s="22" t="s">
        <v>183</v>
      </c>
      <c r="B38" s="13"/>
      <c r="C38" s="25"/>
      <c r="D38" s="51">
        <v>0</v>
      </c>
      <c r="E38" s="51">
        <v>0</v>
      </c>
    </row>
    <row r="39" spans="1:10" s="6" customFormat="1" ht="15">
      <c r="A39" s="22"/>
      <c r="B39" s="13"/>
      <c r="C39" s="25"/>
      <c r="D39" s="51"/>
      <c r="E39" s="51"/>
      <c r="J39" s="92"/>
    </row>
    <row r="40" spans="1:10" s="6" customFormat="1" ht="15">
      <c r="A40" s="22"/>
      <c r="B40" s="13"/>
      <c r="C40" s="25"/>
      <c r="D40" s="51"/>
      <c r="E40" s="51"/>
      <c r="I40" s="91"/>
      <c r="J40" s="92"/>
    </row>
    <row r="41" spans="1:17" s="89" customFormat="1" ht="15">
      <c r="A41" s="14" t="s">
        <v>58</v>
      </c>
      <c r="B41" s="13"/>
      <c r="C41" s="88"/>
      <c r="D41" s="50">
        <f>D19-D30</f>
        <v>-111898954.42999999</v>
      </c>
      <c r="E41" s="50">
        <f>E19-E30</f>
        <v>-81330116.18</v>
      </c>
      <c r="G41" s="41"/>
      <c r="H41" s="151"/>
      <c r="I41" s="91"/>
      <c r="J41" s="92"/>
      <c r="K41" s="90"/>
      <c r="L41" s="94"/>
      <c r="M41" s="94"/>
      <c r="N41" s="6"/>
      <c r="O41" s="6"/>
      <c r="P41" s="6"/>
      <c r="Q41" s="6"/>
    </row>
    <row r="42" spans="1:13" s="6" customFormat="1" ht="15">
      <c r="A42" s="22"/>
      <c r="B42" s="13"/>
      <c r="C42" s="25"/>
      <c r="D42" s="51"/>
      <c r="E42" s="51"/>
      <c r="G42" s="41"/>
      <c r="H42" s="151"/>
      <c r="I42" s="91"/>
      <c r="J42" s="92"/>
      <c r="K42" s="94"/>
      <c r="L42" s="94"/>
      <c r="M42" s="94"/>
    </row>
    <row r="43" spans="1:13" s="6" customFormat="1" ht="15">
      <c r="A43" s="22"/>
      <c r="B43" s="13"/>
      <c r="C43" s="25"/>
      <c r="D43" s="51"/>
      <c r="E43" s="51"/>
      <c r="G43" s="41"/>
      <c r="H43" s="41"/>
      <c r="I43" s="151"/>
      <c r="J43" s="92"/>
      <c r="K43" s="94"/>
      <c r="L43" s="94"/>
      <c r="M43" s="94"/>
    </row>
    <row r="44" spans="1:13" s="6" customFormat="1" ht="15">
      <c r="A44" s="14" t="s">
        <v>110</v>
      </c>
      <c r="B44" s="13"/>
      <c r="C44" s="25"/>
      <c r="D44" s="50">
        <f>21578703.59+2904208.76</f>
        <v>24482912.35</v>
      </c>
      <c r="E44" s="50">
        <v>25020077.42</v>
      </c>
      <c r="H44" s="168"/>
      <c r="I44" s="92"/>
      <c r="K44" s="94"/>
      <c r="L44" s="94"/>
      <c r="M44" s="94"/>
    </row>
    <row r="45" spans="1:13" s="6" customFormat="1" ht="15">
      <c r="A45" s="22"/>
      <c r="B45" s="13"/>
      <c r="C45" s="25"/>
      <c r="D45" s="50"/>
      <c r="E45" s="50"/>
      <c r="H45" s="92"/>
      <c r="I45" s="92"/>
      <c r="K45" s="94"/>
      <c r="L45" s="94"/>
      <c r="M45" s="94"/>
    </row>
    <row r="46" spans="1:13" s="6" customFormat="1" ht="15">
      <c r="A46" s="22"/>
      <c r="B46" s="13"/>
      <c r="C46" s="25"/>
      <c r="D46" s="50"/>
      <c r="E46" s="50"/>
      <c r="H46" s="92"/>
      <c r="I46" s="92"/>
      <c r="K46" s="94"/>
      <c r="L46" s="94"/>
      <c r="M46" s="94"/>
    </row>
    <row r="47" spans="1:13" s="6" customFormat="1" ht="15">
      <c r="A47" s="14" t="s">
        <v>59</v>
      </c>
      <c r="B47" s="13"/>
      <c r="C47" s="25"/>
      <c r="D47" s="50">
        <f>D41-D44</f>
        <v>-136381866.78</v>
      </c>
      <c r="E47" s="50">
        <f>E41-E44</f>
        <v>-106350193.60000001</v>
      </c>
      <c r="G47" s="153"/>
      <c r="H47" s="152"/>
      <c r="I47" s="93"/>
      <c r="K47" s="94"/>
      <c r="L47" s="94"/>
      <c r="M47" s="94"/>
    </row>
    <row r="48" spans="1:13" s="6" customFormat="1" ht="15">
      <c r="A48" s="22"/>
      <c r="B48" s="13"/>
      <c r="C48" s="25"/>
      <c r="D48" s="51"/>
      <c r="E48" s="51"/>
      <c r="G48" s="41"/>
      <c r="I48" s="94"/>
      <c r="K48" s="94"/>
      <c r="L48" s="94"/>
      <c r="M48" s="94"/>
    </row>
    <row r="49" spans="1:10" s="6" customFormat="1" ht="15">
      <c r="A49" s="22"/>
      <c r="B49" s="13"/>
      <c r="C49" s="25"/>
      <c r="D49" s="51"/>
      <c r="E49" s="51"/>
      <c r="G49" s="41"/>
      <c r="I49" s="94"/>
      <c r="J49" s="92"/>
    </row>
    <row r="50" spans="1:10" s="6" customFormat="1" ht="15">
      <c r="A50" s="14" t="s">
        <v>60</v>
      </c>
      <c r="B50" s="13"/>
      <c r="C50" s="25"/>
      <c r="D50" s="50">
        <f>SUM(D52:D56)</f>
        <v>773147556.1099999</v>
      </c>
      <c r="E50" s="50">
        <f>SUM(E52:E56)</f>
        <v>794000617.61</v>
      </c>
      <c r="H50" s="94"/>
      <c r="I50" s="94"/>
      <c r="J50" s="92"/>
    </row>
    <row r="51" spans="1:10" s="6" customFormat="1" ht="15">
      <c r="A51" s="22"/>
      <c r="B51" s="13"/>
      <c r="C51" s="25"/>
      <c r="D51" s="51"/>
      <c r="E51" s="51"/>
      <c r="H51" s="94"/>
      <c r="I51" s="92"/>
      <c r="J51" s="41"/>
    </row>
    <row r="52" spans="1:17" s="6" customFormat="1" ht="15">
      <c r="A52" s="22" t="s">
        <v>185</v>
      </c>
      <c r="B52" s="23"/>
      <c r="C52" s="25"/>
      <c r="D52" s="51">
        <v>161471.7</v>
      </c>
      <c r="E52" s="51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6" customFormat="1" ht="15">
      <c r="A53" s="22"/>
      <c r="B53" s="12"/>
      <c r="C53" s="25"/>
      <c r="D53" s="51"/>
      <c r="E53" s="51"/>
      <c r="H53" s="94"/>
      <c r="I53" s="92"/>
      <c r="J53" s="94"/>
      <c r="K53" s="94"/>
      <c r="L53" s="94"/>
      <c r="M53" s="94"/>
      <c r="N53" s="94"/>
      <c r="O53" s="94"/>
      <c r="P53" s="94"/>
      <c r="Q53" s="94"/>
    </row>
    <row r="54" spans="1:17" s="6" customFormat="1" ht="15">
      <c r="A54" s="22" t="s">
        <v>184</v>
      </c>
      <c r="B54" s="12"/>
      <c r="C54" s="25"/>
      <c r="D54" s="51">
        <v>2611238.08</v>
      </c>
      <c r="E54" s="51">
        <v>2691081.48</v>
      </c>
      <c r="G54" s="41"/>
      <c r="H54" s="41"/>
      <c r="I54" s="94"/>
      <c r="J54" s="94"/>
      <c r="K54" s="94"/>
      <c r="L54" s="94"/>
      <c r="M54" s="94"/>
      <c r="N54" s="94"/>
      <c r="O54" s="94"/>
      <c r="P54" s="94"/>
      <c r="Q54" s="94"/>
    </row>
    <row r="55" spans="1:17" s="6" customFormat="1" ht="15">
      <c r="A55" s="22"/>
      <c r="B55" s="12"/>
      <c r="C55" s="25"/>
      <c r="D55" s="51"/>
      <c r="E55" s="51"/>
      <c r="G55" s="41"/>
      <c r="H55" s="94"/>
      <c r="I55" s="95"/>
      <c r="J55" s="94"/>
      <c r="K55" s="94"/>
      <c r="L55" s="94"/>
      <c r="M55" s="94"/>
      <c r="N55" s="94"/>
      <c r="O55" s="94"/>
      <c r="P55" s="94"/>
      <c r="Q55" s="94"/>
    </row>
    <row r="56" spans="1:17" s="6" customFormat="1" ht="15">
      <c r="A56" s="22" t="s">
        <v>162</v>
      </c>
      <c r="B56" s="12"/>
      <c r="C56" s="25"/>
      <c r="D56" s="51">
        <f>769209564.67+39529.42+1125752.24</f>
        <v>770374846.3299999</v>
      </c>
      <c r="E56" s="51">
        <v>791309536.13</v>
      </c>
      <c r="G56" s="41"/>
      <c r="H56" s="94"/>
      <c r="I56" s="95"/>
      <c r="J56" s="94"/>
      <c r="K56" s="94"/>
      <c r="L56" s="94"/>
      <c r="M56" s="94"/>
      <c r="N56" s="94"/>
      <c r="O56" s="94"/>
      <c r="P56" s="94"/>
      <c r="Q56" s="94"/>
    </row>
    <row r="57" spans="1:17" s="6" customFormat="1" ht="15">
      <c r="A57" s="22"/>
      <c r="B57" s="13"/>
      <c r="C57" s="25"/>
      <c r="D57" s="51"/>
      <c r="E57" s="51"/>
      <c r="I57" s="94"/>
      <c r="J57" s="94"/>
      <c r="K57" s="94"/>
      <c r="L57" s="94"/>
      <c r="M57" s="94"/>
      <c r="N57" s="94"/>
      <c r="O57" s="94"/>
      <c r="P57" s="94"/>
      <c r="Q57" s="94"/>
    </row>
    <row r="58" spans="1:17" s="6" customFormat="1" ht="15">
      <c r="A58" s="22"/>
      <c r="B58" s="13"/>
      <c r="C58" s="25"/>
      <c r="D58" s="51"/>
      <c r="E58" s="51"/>
      <c r="G58" s="41"/>
      <c r="J58" s="94"/>
      <c r="K58" s="94"/>
      <c r="L58" s="94"/>
      <c r="M58" s="94"/>
      <c r="N58" s="94"/>
      <c r="O58" s="94"/>
      <c r="P58" s="94"/>
      <c r="Q58" s="94"/>
    </row>
    <row r="59" spans="1:17" s="6" customFormat="1" ht="15">
      <c r="A59" s="14" t="s">
        <v>61</v>
      </c>
      <c r="B59" s="13"/>
      <c r="C59" s="25"/>
      <c r="D59" s="50">
        <f>D47+D50</f>
        <v>636765689.3299999</v>
      </c>
      <c r="E59" s="50">
        <f>E47+E50</f>
        <v>687650424.01</v>
      </c>
      <c r="G59" s="41"/>
      <c r="J59" s="94"/>
      <c r="K59" s="94"/>
      <c r="L59" s="94"/>
      <c r="M59" s="94"/>
      <c r="N59" s="94"/>
      <c r="O59" s="94"/>
      <c r="P59" s="94"/>
      <c r="Q59" s="94"/>
    </row>
    <row r="60" spans="1:17" s="6" customFormat="1" ht="15">
      <c r="A60" s="14"/>
      <c r="B60" s="13"/>
      <c r="C60" s="25"/>
      <c r="D60" s="50"/>
      <c r="E60" s="50"/>
      <c r="H60" s="41"/>
      <c r="J60" s="94"/>
      <c r="K60" s="94"/>
      <c r="L60" s="94"/>
      <c r="M60" s="94"/>
      <c r="N60" s="94"/>
      <c r="O60" s="94"/>
      <c r="P60" s="94"/>
      <c r="Q60" s="94"/>
    </row>
    <row r="61" spans="1:17" s="6" customFormat="1" ht="15">
      <c r="A61" s="14"/>
      <c r="B61" s="13"/>
      <c r="C61" s="25"/>
      <c r="D61" s="50"/>
      <c r="E61" s="50"/>
      <c r="G61" s="41"/>
      <c r="I61" s="41"/>
      <c r="J61" s="94"/>
      <c r="K61" s="94"/>
      <c r="L61" s="94"/>
      <c r="M61" s="94"/>
      <c r="N61" s="94"/>
      <c r="O61" s="94"/>
      <c r="P61" s="94"/>
      <c r="Q61" s="94"/>
    </row>
    <row r="62" spans="1:17" s="6" customFormat="1" ht="15">
      <c r="A62" s="14" t="s">
        <v>62</v>
      </c>
      <c r="B62" s="12"/>
      <c r="C62" s="25"/>
      <c r="D62" s="50">
        <f>D64+D71+D77+D81+D79</f>
        <v>636765689.33</v>
      </c>
      <c r="E62" s="50">
        <f>E64+E71+E77+E81+E79</f>
        <v>687650424.0099999</v>
      </c>
      <c r="G62" s="150">
        <f>D59-D62</f>
        <v>0</v>
      </c>
      <c r="H62" s="150"/>
      <c r="I62" s="150"/>
      <c r="J62" s="94"/>
      <c r="K62" s="94"/>
      <c r="L62" s="94"/>
      <c r="M62" s="94"/>
      <c r="N62" s="94"/>
      <c r="O62" s="94"/>
      <c r="P62" s="94"/>
      <c r="Q62" s="94"/>
    </row>
    <row r="63" spans="1:17" s="6" customFormat="1" ht="15">
      <c r="A63" s="11"/>
      <c r="B63" s="12"/>
      <c r="C63" s="25"/>
      <c r="D63" s="51"/>
      <c r="E63" s="51"/>
      <c r="I63" s="94"/>
      <c r="J63" s="94"/>
      <c r="K63" s="94"/>
      <c r="L63" s="94"/>
      <c r="M63" s="94"/>
      <c r="N63" s="94"/>
      <c r="O63" s="94"/>
      <c r="P63" s="94"/>
      <c r="Q63" s="94"/>
    </row>
    <row r="64" spans="1:10" s="6" customFormat="1" ht="15">
      <c r="A64" s="22" t="s">
        <v>191</v>
      </c>
      <c r="B64" s="23"/>
      <c r="C64" s="25"/>
      <c r="D64" s="50">
        <f>SUM(D66:D69)</f>
        <v>777538913.4</v>
      </c>
      <c r="E64" s="50">
        <f>SUM(E66:E69)</f>
        <v>754080810.5899999</v>
      </c>
      <c r="I64" s="94"/>
      <c r="J64" s="94"/>
    </row>
    <row r="65" spans="1:10" s="6" customFormat="1" ht="7.5" customHeight="1">
      <c r="A65" s="22"/>
      <c r="B65" s="23"/>
      <c r="C65" s="25"/>
      <c r="D65" s="51"/>
      <c r="E65" s="51"/>
      <c r="H65" s="41"/>
      <c r="I65" s="94"/>
      <c r="J65" s="94"/>
    </row>
    <row r="66" spans="1:5" s="6" customFormat="1" ht="15">
      <c r="A66" s="22" t="s">
        <v>186</v>
      </c>
      <c r="B66" s="23"/>
      <c r="C66" s="25"/>
      <c r="D66" s="51">
        <v>569279063.63</v>
      </c>
      <c r="E66" s="51">
        <v>557166647.27</v>
      </c>
    </row>
    <row r="67" spans="1:10" s="6" customFormat="1" ht="15">
      <c r="A67" s="22" t="s">
        <v>193</v>
      </c>
      <c r="B67" s="23"/>
      <c r="C67" s="25"/>
      <c r="D67" s="51">
        <f>2916769.94+1995.99</f>
        <v>2918765.93</v>
      </c>
      <c r="E67" s="51">
        <v>2834581.3</v>
      </c>
      <c r="G67" s="41"/>
      <c r="H67" s="91"/>
      <c r="I67" s="92"/>
      <c r="J67" s="92"/>
    </row>
    <row r="68" spans="1:9" s="6" customFormat="1" ht="15">
      <c r="A68" s="22" t="s">
        <v>192</v>
      </c>
      <c r="B68" s="23"/>
      <c r="C68" s="25"/>
      <c r="D68" s="51">
        <f>40389952.11+133333718.73</f>
        <v>173723670.84</v>
      </c>
      <c r="E68" s="51">
        <v>163448419.24</v>
      </c>
      <c r="G68" s="41"/>
      <c r="I68" s="41"/>
    </row>
    <row r="69" spans="1:10" s="6" customFormat="1" ht="15">
      <c r="A69" s="22" t="s">
        <v>163</v>
      </c>
      <c r="B69" s="23"/>
      <c r="C69" s="25"/>
      <c r="D69" s="51">
        <v>31617413</v>
      </c>
      <c r="E69" s="51">
        <v>30631162.78</v>
      </c>
      <c r="G69" s="41"/>
      <c r="H69" s="150"/>
      <c r="I69" s="41"/>
      <c r="J69" s="41"/>
    </row>
    <row r="70" spans="1:7" s="6" customFormat="1" ht="15">
      <c r="A70" s="22"/>
      <c r="B70" s="12"/>
      <c r="C70" s="25"/>
      <c r="D70" s="51"/>
      <c r="E70" s="51"/>
      <c r="G70" s="41"/>
    </row>
    <row r="71" spans="1:10" s="6" customFormat="1" ht="15">
      <c r="A71" s="22" t="s">
        <v>164</v>
      </c>
      <c r="B71" s="12"/>
      <c r="C71" s="25"/>
      <c r="D71" s="50">
        <f>D73+D74+D75</f>
        <v>1390764.5899999999</v>
      </c>
      <c r="E71" s="50">
        <f>E73+E74+E75</f>
        <v>2168580.25</v>
      </c>
      <c r="I71" s="150"/>
      <c r="J71" s="150"/>
    </row>
    <row r="72" spans="1:7" s="6" customFormat="1" ht="4.5" customHeight="1">
      <c r="A72" s="22"/>
      <c r="B72" s="12"/>
      <c r="C72" s="25"/>
      <c r="D72" s="51"/>
      <c r="E72" s="51"/>
      <c r="G72" s="41"/>
    </row>
    <row r="73" spans="1:9" s="6" customFormat="1" ht="15">
      <c r="A73" s="22" t="s">
        <v>187</v>
      </c>
      <c r="B73" s="12"/>
      <c r="C73" s="25"/>
      <c r="D73" s="51">
        <f>137615.62+39043.46</f>
        <v>176659.08</v>
      </c>
      <c r="E73" s="51">
        <v>911532.21</v>
      </c>
      <c r="F73" s="41"/>
      <c r="G73" s="41"/>
      <c r="H73" s="94"/>
      <c r="I73" s="41"/>
    </row>
    <row r="74" spans="1:9" s="6" customFormat="1" ht="15">
      <c r="A74" s="22" t="s">
        <v>188</v>
      </c>
      <c r="B74" s="12"/>
      <c r="C74" s="25"/>
      <c r="D74" s="51">
        <v>1027168.57</v>
      </c>
      <c r="E74" s="51">
        <v>1079540.31</v>
      </c>
      <c r="F74" s="41"/>
      <c r="G74" s="41"/>
      <c r="H74" s="94"/>
      <c r="I74" s="94"/>
    </row>
    <row r="75" spans="1:8" s="6" customFormat="1" ht="15">
      <c r="A75" s="22" t="s">
        <v>189</v>
      </c>
      <c r="B75" s="12"/>
      <c r="C75" s="25"/>
      <c r="D75" s="51">
        <v>186936.94</v>
      </c>
      <c r="E75" s="51">
        <v>177507.73</v>
      </c>
      <c r="F75" s="41"/>
      <c r="H75" s="94"/>
    </row>
    <row r="76" spans="1:9" s="6" customFormat="1" ht="15">
      <c r="A76" s="22"/>
      <c r="B76" s="12"/>
      <c r="C76" s="25"/>
      <c r="D76" s="51"/>
      <c r="E76" s="51"/>
      <c r="G76" s="41"/>
      <c r="H76" s="94"/>
      <c r="I76" s="150"/>
    </row>
    <row r="77" spans="1:6" s="6" customFormat="1" ht="15">
      <c r="A77" s="22" t="s">
        <v>165</v>
      </c>
      <c r="B77" s="12"/>
      <c r="C77" s="25"/>
      <c r="D77" s="51">
        <v>852327.16</v>
      </c>
      <c r="E77" s="51">
        <v>46823026.78</v>
      </c>
      <c r="F77" s="41"/>
    </row>
    <row r="78" spans="1:9" s="6" customFormat="1" ht="15">
      <c r="A78" s="22"/>
      <c r="B78" s="12"/>
      <c r="C78" s="25"/>
      <c r="D78" s="51"/>
      <c r="E78" s="51"/>
      <c r="F78" s="41"/>
      <c r="G78" s="41"/>
      <c r="I78" s="41"/>
    </row>
    <row r="79" spans="1:8" s="6" customFormat="1" ht="15">
      <c r="A79" s="22" t="s">
        <v>166</v>
      </c>
      <c r="B79" s="12"/>
      <c r="C79" s="25"/>
      <c r="D79" s="51">
        <f>3764.13+35049829.92+56559.4</f>
        <v>35110153.45</v>
      </c>
      <c r="E79" s="51"/>
      <c r="H79" s="150"/>
    </row>
    <row r="80" spans="1:6" s="6" customFormat="1" ht="15">
      <c r="A80" s="22"/>
      <c r="B80" s="13"/>
      <c r="C80" s="25"/>
      <c r="D80" s="51"/>
      <c r="E80" s="51"/>
      <c r="F80" s="41"/>
    </row>
    <row r="81" spans="1:8" s="6" customFormat="1" ht="15">
      <c r="A81" s="22" t="s">
        <v>167</v>
      </c>
      <c r="B81" s="13"/>
      <c r="C81" s="25"/>
      <c r="D81" s="50">
        <f>D83</f>
        <v>-178126469.27</v>
      </c>
      <c r="E81" s="50">
        <f>E83</f>
        <v>-115421993.61</v>
      </c>
      <c r="F81" s="41"/>
      <c r="H81" s="150"/>
    </row>
    <row r="82" spans="1:5" s="6" customFormat="1" ht="5.25" customHeight="1">
      <c r="A82" s="22"/>
      <c r="B82" s="13"/>
      <c r="C82" s="25"/>
      <c r="D82" s="51"/>
      <c r="E82" s="51"/>
    </row>
    <row r="83" spans="1:6" s="6" customFormat="1" ht="15">
      <c r="A83" s="22" t="s">
        <v>168</v>
      </c>
      <c r="B83" s="13"/>
      <c r="C83" s="25"/>
      <c r="D83" s="51">
        <v>-178126469.27</v>
      </c>
      <c r="E83" s="51">
        <v>-115421993.61</v>
      </c>
      <c r="F83" s="41"/>
    </row>
    <row r="84" spans="1:6" s="6" customFormat="1" ht="21.75" customHeight="1">
      <c r="A84" s="29"/>
      <c r="B84" s="30"/>
      <c r="C84" s="31"/>
      <c r="D84" s="49"/>
      <c r="E84" s="49"/>
      <c r="F84" s="41"/>
    </row>
    <row r="85" spans="1:6" s="6" customFormat="1" ht="15">
      <c r="A85" s="12"/>
      <c r="B85" s="12"/>
      <c r="C85" s="12"/>
      <c r="D85" s="12"/>
      <c r="E85" s="12"/>
      <c r="F85" s="41"/>
    </row>
    <row r="86" spans="1:6" s="6" customFormat="1" ht="15">
      <c r="A86" s="13"/>
      <c r="B86" s="12"/>
      <c r="C86" s="20"/>
      <c r="D86" s="12"/>
      <c r="E86" s="34"/>
      <c r="F86" s="41"/>
    </row>
    <row r="87" spans="1:5" s="6" customFormat="1" ht="15">
      <c r="A87" s="34"/>
      <c r="B87" s="20"/>
      <c r="C87" s="35"/>
      <c r="D87" s="34"/>
      <c r="E87" s="24"/>
    </row>
    <row r="88" spans="1:6" s="6" customFormat="1" ht="15">
      <c r="A88" s="21"/>
      <c r="B88" s="36"/>
      <c r="C88" s="35"/>
      <c r="D88" s="34"/>
      <c r="E88" s="24"/>
      <c r="F88" s="41"/>
    </row>
    <row r="89" spans="1:6" s="6" customFormat="1" ht="15">
      <c r="A89" s="20"/>
      <c r="B89" s="20"/>
      <c r="C89" s="37"/>
      <c r="D89" s="34"/>
      <c r="E89" s="24"/>
      <c r="F89" s="150"/>
    </row>
    <row r="90" spans="1:6" s="6" customFormat="1" ht="15.75">
      <c r="A90" s="38"/>
      <c r="B90" s="38"/>
      <c r="C90" s="38"/>
      <c r="D90" s="39"/>
      <c r="E90" s="40"/>
      <c r="F90" s="150"/>
    </row>
    <row r="91" spans="1:5" s="6" customFormat="1" ht="15.75">
      <c r="A91" s="38"/>
      <c r="B91" s="38"/>
      <c r="C91" s="38"/>
      <c r="D91" s="39"/>
      <c r="E91" s="40"/>
    </row>
    <row r="92" spans="1:5" s="6" customFormat="1" ht="12.75">
      <c r="A92" s="42"/>
      <c r="B92" s="42"/>
      <c r="C92" s="42"/>
      <c r="D92" s="42"/>
      <c r="E92" s="43"/>
    </row>
    <row r="93" spans="1:4" s="6" customFormat="1" ht="12.75">
      <c r="A93" s="44"/>
      <c r="B93" s="44"/>
      <c r="C93" s="45"/>
      <c r="D93" s="46"/>
    </row>
    <row r="94" spans="1:4" s="6" customFormat="1" ht="12.75">
      <c r="A94" s="44"/>
      <c r="B94" s="44"/>
      <c r="C94" s="45"/>
      <c r="D94" s="46"/>
    </row>
    <row r="95" spans="1:4" s="6" customFormat="1" ht="12.75">
      <c r="A95" s="44"/>
      <c r="B95" s="44"/>
      <c r="C95" s="44"/>
      <c r="D95" s="46"/>
    </row>
    <row r="96" spans="1:5" s="6" customFormat="1" ht="12.75">
      <c r="A96" s="44"/>
      <c r="B96" s="44"/>
      <c r="C96" s="46"/>
      <c r="D96" s="46"/>
      <c r="E96" s="47"/>
    </row>
    <row r="100" ht="12.75"/>
    <row r="101" ht="12.75"/>
    <row r="102" ht="12.75"/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61"/>
  <sheetViews>
    <sheetView view="pageBreakPreview" zoomScaleSheetLayoutView="100" zoomScalePageLayoutView="0" workbookViewId="0" topLeftCell="A11">
      <selection activeCell="A29" sqref="A29"/>
    </sheetView>
  </sheetViews>
  <sheetFormatPr defaultColWidth="20.00390625" defaultRowHeight="15"/>
  <cols>
    <col min="1" max="1" width="10.57421875" style="6" customWidth="1"/>
    <col min="2" max="2" width="20.57421875" style="6" customWidth="1"/>
    <col min="3" max="3" width="33.421875" style="6" customWidth="1"/>
    <col min="4" max="4" width="21.00390625" style="6" customWidth="1"/>
    <col min="5" max="5" width="19.421875" style="6" customWidth="1"/>
    <col min="6" max="6" width="19.8515625" style="78" customWidth="1"/>
    <col min="7" max="7" width="21.57421875" style="6" customWidth="1"/>
    <col min="8" max="8" width="10.8515625" style="6" customWidth="1"/>
    <col min="9" max="9" width="19.421875" style="6" bestFit="1" customWidth="1"/>
    <col min="10" max="250" width="11.421875" style="6" customWidth="1"/>
    <col min="251" max="251" width="10.57421875" style="6" customWidth="1"/>
    <col min="252" max="252" width="20.57421875" style="6" customWidth="1"/>
    <col min="253" max="253" width="33.421875" style="6" customWidth="1"/>
    <col min="254" max="254" width="16.00390625" style="6" customWidth="1"/>
    <col min="255" max="255" width="16.421875" style="6" customWidth="1"/>
    <col min="256" max="16384" width="20.00390625" style="6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52"/>
      <c r="B11" s="53"/>
      <c r="C11" s="53"/>
      <c r="D11" s="53"/>
      <c r="E11" s="53"/>
      <c r="F11" s="54"/>
      <c r="G11" s="55"/>
    </row>
    <row r="12" spans="1:8" ht="15.75" customHeight="1">
      <c r="A12" s="246" t="s">
        <v>29</v>
      </c>
      <c r="B12" s="247"/>
      <c r="C12" s="247"/>
      <c r="D12" s="247"/>
      <c r="E12" s="247"/>
      <c r="F12" s="247"/>
      <c r="G12" s="248"/>
      <c r="H12" s="47"/>
    </row>
    <row r="13" spans="1:8" ht="15.75" customHeight="1">
      <c r="A13" s="246" t="s">
        <v>1</v>
      </c>
      <c r="B13" s="247"/>
      <c r="C13" s="247"/>
      <c r="D13" s="247"/>
      <c r="E13" s="247"/>
      <c r="F13" s="247"/>
      <c r="G13" s="248"/>
      <c r="H13" s="47"/>
    </row>
    <row r="14" spans="1:8" ht="13.5" customHeight="1">
      <c r="A14" s="246" t="s">
        <v>46</v>
      </c>
      <c r="B14" s="247"/>
      <c r="C14" s="247"/>
      <c r="D14" s="247"/>
      <c r="E14" s="247"/>
      <c r="F14" s="247"/>
      <c r="G14" s="248"/>
      <c r="H14" s="47"/>
    </row>
    <row r="15" spans="1:8" ht="13.5" customHeight="1">
      <c r="A15" s="56"/>
      <c r="B15" s="57"/>
      <c r="C15" s="57"/>
      <c r="D15" s="57"/>
      <c r="E15" s="57"/>
      <c r="F15" s="58"/>
      <c r="G15" s="59"/>
      <c r="H15" s="47"/>
    </row>
    <row r="16" spans="1:8" ht="12.75" customHeight="1">
      <c r="A16" s="249" t="s">
        <v>106</v>
      </c>
      <c r="B16" s="250"/>
      <c r="C16" s="250"/>
      <c r="D16" s="250"/>
      <c r="E16" s="250"/>
      <c r="F16" s="250"/>
      <c r="G16" s="251"/>
      <c r="H16" s="47"/>
    </row>
    <row r="17" spans="1:8" ht="15.75" customHeight="1">
      <c r="A17" s="252"/>
      <c r="B17" s="253"/>
      <c r="C17" s="253"/>
      <c r="D17" s="253"/>
      <c r="E17" s="253"/>
      <c r="F17" s="253"/>
      <c r="G17" s="254"/>
      <c r="H17" s="47"/>
    </row>
    <row r="18" spans="1:8" ht="15.75" customHeight="1">
      <c r="A18" s="255"/>
      <c r="B18" s="256"/>
      <c r="C18" s="256"/>
      <c r="D18" s="256"/>
      <c r="E18" s="256"/>
      <c r="F18" s="256"/>
      <c r="G18" s="257"/>
      <c r="H18" s="47"/>
    </row>
    <row r="19" spans="1:9" ht="15" customHeight="1">
      <c r="A19" s="252" t="s">
        <v>30</v>
      </c>
      <c r="B19" s="258"/>
      <c r="C19" s="259"/>
      <c r="D19" s="231" t="s">
        <v>31</v>
      </c>
      <c r="E19" s="244" t="s">
        <v>45</v>
      </c>
      <c r="F19" s="233" t="s">
        <v>32</v>
      </c>
      <c r="G19" s="235" t="s">
        <v>33</v>
      </c>
      <c r="H19" s="60"/>
      <c r="I19" s="47"/>
    </row>
    <row r="20" spans="1:9" ht="15" customHeight="1">
      <c r="A20" s="260"/>
      <c r="B20" s="258"/>
      <c r="C20" s="259"/>
      <c r="D20" s="231"/>
      <c r="E20" s="235"/>
      <c r="F20" s="233"/>
      <c r="G20" s="236"/>
      <c r="H20" s="60"/>
      <c r="I20" s="47"/>
    </row>
    <row r="21" spans="1:9" ht="15">
      <c r="A21" s="260"/>
      <c r="B21" s="258"/>
      <c r="C21" s="259"/>
      <c r="D21" s="231"/>
      <c r="E21" s="235"/>
      <c r="F21" s="233"/>
      <c r="G21" s="236"/>
      <c r="H21" s="60"/>
      <c r="I21" s="47"/>
    </row>
    <row r="22" spans="1:9" ht="43.5" customHeight="1">
      <c r="A22" s="261"/>
      <c r="B22" s="262"/>
      <c r="C22" s="263"/>
      <c r="D22" s="232"/>
      <c r="E22" s="245"/>
      <c r="F22" s="234"/>
      <c r="G22" s="237"/>
      <c r="H22" s="60"/>
      <c r="I22" s="47"/>
    </row>
    <row r="23" spans="1:9" ht="25.5" customHeight="1">
      <c r="A23" s="61" t="s">
        <v>63</v>
      </c>
      <c r="B23" s="62"/>
      <c r="C23" s="63"/>
      <c r="D23" s="97">
        <v>62000000</v>
      </c>
      <c r="E23" s="5">
        <v>29613180.1</v>
      </c>
      <c r="F23" s="5">
        <v>-2005964066.73</v>
      </c>
      <c r="G23" s="5">
        <f>SUM(D23:F23)</f>
        <v>-1914350886.63</v>
      </c>
      <c r="H23" s="60"/>
      <c r="I23" s="177"/>
    </row>
    <row r="24" spans="1:9" ht="25.5" customHeight="1">
      <c r="A24" s="61" t="s">
        <v>194</v>
      </c>
      <c r="B24" s="62"/>
      <c r="C24" s="63"/>
      <c r="D24" s="97">
        <v>0</v>
      </c>
      <c r="E24" s="5">
        <f>9011957.37</f>
        <v>9011957.37</v>
      </c>
      <c r="F24" s="5"/>
      <c r="G24" s="5">
        <f aca="true" t="shared" si="0" ref="G24:G32">SUM(D24:F24)</f>
        <v>9011957.37</v>
      </c>
      <c r="H24" s="60"/>
      <c r="I24" s="178"/>
    </row>
    <row r="25" spans="1:9" ht="25.5" customHeight="1">
      <c r="A25" s="61" t="s">
        <v>195</v>
      </c>
      <c r="B25" s="62"/>
      <c r="C25" s="63"/>
      <c r="D25" s="97">
        <v>0</v>
      </c>
      <c r="E25" s="5">
        <v>0</v>
      </c>
      <c r="F25" s="5">
        <v>-115461993.61</v>
      </c>
      <c r="G25" s="5">
        <f t="shared" si="0"/>
        <v>-115461993.61</v>
      </c>
      <c r="H25" s="60"/>
      <c r="I25" s="178"/>
    </row>
    <row r="26" spans="1:9" ht="25.5" customHeight="1">
      <c r="A26" s="61" t="s">
        <v>34</v>
      </c>
      <c r="B26" s="62"/>
      <c r="C26" s="63"/>
      <c r="D26" s="97">
        <v>0</v>
      </c>
      <c r="E26" s="5">
        <v>0</v>
      </c>
      <c r="F26" s="5">
        <v>3249615.96</v>
      </c>
      <c r="G26" s="5">
        <f t="shared" si="0"/>
        <v>3249615.96</v>
      </c>
      <c r="H26" s="60"/>
      <c r="I26" s="178"/>
    </row>
    <row r="27" spans="1:9" ht="25.5" customHeight="1">
      <c r="A27" s="238" t="s">
        <v>197</v>
      </c>
      <c r="B27" s="239"/>
      <c r="C27" s="240"/>
      <c r="D27" s="98">
        <f>SUM(D23:D26)</f>
        <v>62000000</v>
      </c>
      <c r="E27" s="98">
        <f>SUM(E23:E26)</f>
        <v>38625137.47</v>
      </c>
      <c r="F27" s="149">
        <f>SUM(F23:F26)</f>
        <v>-2118176444.3799999</v>
      </c>
      <c r="G27" s="149">
        <f>SUM(D27:F27)</f>
        <v>-2017551306.9099998</v>
      </c>
      <c r="H27" s="60" t="s">
        <v>4</v>
      </c>
      <c r="I27" s="178"/>
    </row>
    <row r="28" spans="1:9" ht="25.5" customHeight="1">
      <c r="A28" s="61" t="s">
        <v>139</v>
      </c>
      <c r="B28" s="62"/>
      <c r="C28" s="63"/>
      <c r="D28" s="97">
        <v>2964935689.57</v>
      </c>
      <c r="E28" s="5">
        <v>20084506.31</v>
      </c>
      <c r="F28" s="5">
        <v>-2267365138.29</v>
      </c>
      <c r="G28" s="5">
        <f>SUM(D28:F28)</f>
        <v>717655057.5900002</v>
      </c>
      <c r="H28" s="60"/>
      <c r="I28" s="47"/>
    </row>
    <row r="29" spans="1:9" ht="25.5" customHeight="1">
      <c r="A29" s="61" t="s">
        <v>198</v>
      </c>
      <c r="B29" s="180"/>
      <c r="C29" s="181"/>
      <c r="D29" s="182"/>
      <c r="E29" s="183">
        <v>0</v>
      </c>
      <c r="F29" s="183">
        <v>0</v>
      </c>
      <c r="G29" s="183">
        <f t="shared" si="0"/>
        <v>0</v>
      </c>
      <c r="H29" s="60"/>
      <c r="I29" s="47"/>
    </row>
    <row r="30" spans="1:9" ht="25.5" customHeight="1">
      <c r="A30" s="61" t="s">
        <v>199</v>
      </c>
      <c r="B30" s="62"/>
      <c r="C30" s="63"/>
      <c r="D30" s="97"/>
      <c r="E30" s="5">
        <v>4897326.45</v>
      </c>
      <c r="F30" s="5">
        <v>0</v>
      </c>
      <c r="G30" s="5">
        <f t="shared" si="0"/>
        <v>4897326.45</v>
      </c>
      <c r="H30" s="60"/>
      <c r="I30" s="47"/>
    </row>
    <row r="31" spans="1:9" ht="25.5" customHeight="1">
      <c r="A31" s="61" t="s">
        <v>196</v>
      </c>
      <c r="B31" s="62"/>
      <c r="C31" s="63"/>
      <c r="D31" s="97">
        <v>0</v>
      </c>
      <c r="E31" s="5">
        <v>0</v>
      </c>
      <c r="F31" s="5">
        <v>-178126469.27</v>
      </c>
      <c r="G31" s="5">
        <f t="shared" si="0"/>
        <v>-178126469.27</v>
      </c>
      <c r="H31" s="60"/>
      <c r="I31" s="47"/>
    </row>
    <row r="32" spans="1:9" ht="25.5" customHeight="1">
      <c r="A32" s="61" t="s">
        <v>34</v>
      </c>
      <c r="B32" s="62"/>
      <c r="C32" s="63"/>
      <c r="D32" s="97">
        <v>0</v>
      </c>
      <c r="E32" s="5">
        <v>0</v>
      </c>
      <c r="F32" s="5">
        <f>85.42-3072620.92</f>
        <v>-3072535.5</v>
      </c>
      <c r="G32" s="5">
        <f t="shared" si="0"/>
        <v>-3072535.5</v>
      </c>
      <c r="H32" s="60"/>
      <c r="I32" s="47"/>
    </row>
    <row r="33" spans="1:9" ht="25.5" customHeight="1">
      <c r="A33" s="238" t="s">
        <v>107</v>
      </c>
      <c r="B33" s="239"/>
      <c r="C33" s="241"/>
      <c r="D33" s="98">
        <f>SUM(D28:D32)</f>
        <v>2964935689.57</v>
      </c>
      <c r="E33" s="98">
        <f>SUM(E28:E32)</f>
        <v>24981832.759999998</v>
      </c>
      <c r="F33" s="149">
        <f>SUM(F28:F32)</f>
        <v>-2448564143.06</v>
      </c>
      <c r="G33" s="149">
        <f>SUM(G28:G32)</f>
        <v>541353379.2700002</v>
      </c>
      <c r="H33" s="60"/>
      <c r="I33" s="64"/>
    </row>
    <row r="34" spans="1:9" ht="15.75">
      <c r="A34" s="65"/>
      <c r="B34" s="57"/>
      <c r="C34" s="66"/>
      <c r="D34" s="57"/>
      <c r="E34" s="68"/>
      <c r="F34" s="67"/>
      <c r="G34" s="68"/>
      <c r="H34" s="60"/>
      <c r="I34" s="179"/>
    </row>
    <row r="35" spans="1:9" ht="15.75">
      <c r="A35" s="69"/>
      <c r="B35" s="62"/>
      <c r="C35" s="62"/>
      <c r="D35" s="62"/>
      <c r="E35" s="62"/>
      <c r="F35" s="40"/>
      <c r="G35" s="70"/>
      <c r="H35" s="60"/>
      <c r="I35" s="179"/>
    </row>
    <row r="36" spans="1:8" ht="15.75" customHeight="1">
      <c r="A36" s="72"/>
      <c r="B36" s="62"/>
      <c r="C36" s="62"/>
      <c r="D36" s="71"/>
      <c r="E36" s="71"/>
      <c r="F36" s="40"/>
      <c r="G36" s="60"/>
      <c r="H36" s="47"/>
    </row>
    <row r="37" spans="1:8" ht="15.75" customHeight="1">
      <c r="A37" s="38"/>
      <c r="B37" s="62"/>
      <c r="C37" s="62"/>
      <c r="D37" s="71"/>
      <c r="E37" s="71"/>
      <c r="F37" s="40"/>
      <c r="G37" s="60"/>
      <c r="H37" s="47"/>
    </row>
    <row r="38" spans="1:8" ht="15.75">
      <c r="A38" s="135" t="s">
        <v>79</v>
      </c>
      <c r="B38" s="103"/>
      <c r="C38" s="38"/>
      <c r="D38" s="96" t="s">
        <v>109</v>
      </c>
      <c r="E38" s="96"/>
      <c r="F38" s="40"/>
      <c r="G38" s="60"/>
      <c r="H38" s="47"/>
    </row>
    <row r="39" spans="1:13" ht="15.75">
      <c r="A39" s="135" t="s">
        <v>16</v>
      </c>
      <c r="B39" s="103"/>
      <c r="C39" s="38"/>
      <c r="D39" s="38" t="s">
        <v>17</v>
      </c>
      <c r="E39" s="38"/>
      <c r="F39" s="73"/>
      <c r="G39" s="60"/>
      <c r="H39" s="74"/>
      <c r="I39" s="75"/>
      <c r="J39" s="75"/>
      <c r="K39" s="75"/>
      <c r="L39" s="75"/>
      <c r="M39" s="75"/>
    </row>
    <row r="40" spans="1:13" ht="15.75">
      <c r="A40" s="186" t="s">
        <v>80</v>
      </c>
      <c r="B40" s="187"/>
      <c r="C40" s="38"/>
      <c r="D40" s="38" t="s">
        <v>38</v>
      </c>
      <c r="E40" s="38"/>
      <c r="F40" s="73"/>
      <c r="G40" s="60"/>
      <c r="H40" s="74"/>
      <c r="I40" s="75"/>
      <c r="J40" s="75"/>
      <c r="K40" s="75"/>
      <c r="L40" s="75"/>
      <c r="M40" s="75"/>
    </row>
    <row r="41" spans="1:13" ht="15" customHeight="1">
      <c r="A41" s="242"/>
      <c r="B41" s="243"/>
      <c r="C41" s="38"/>
      <c r="D41" s="38"/>
      <c r="E41" s="38"/>
      <c r="F41" s="73"/>
      <c r="G41" s="60"/>
      <c r="H41" s="74"/>
      <c r="I41" s="75"/>
      <c r="J41" s="75"/>
      <c r="K41" s="75"/>
      <c r="L41" s="75"/>
      <c r="M41" s="75"/>
    </row>
    <row r="42" spans="1:13" ht="15.75">
      <c r="A42" s="72"/>
      <c r="B42" s="62"/>
      <c r="C42" s="38"/>
      <c r="D42" s="38"/>
      <c r="E42" s="38"/>
      <c r="F42" s="40"/>
      <c r="G42" s="60"/>
      <c r="H42" s="74"/>
      <c r="I42" s="75"/>
      <c r="J42" s="75"/>
      <c r="K42" s="75"/>
      <c r="L42" s="75"/>
      <c r="M42" s="75"/>
    </row>
    <row r="43" spans="1:13" ht="15.75">
      <c r="A43" s="72"/>
      <c r="B43" s="62"/>
      <c r="C43" s="38"/>
      <c r="D43" s="38"/>
      <c r="E43" s="38"/>
      <c r="F43" s="40"/>
      <c r="G43" s="60"/>
      <c r="H43" s="74"/>
      <c r="I43" s="75"/>
      <c r="J43" s="75"/>
      <c r="K43" s="75"/>
      <c r="L43" s="75"/>
      <c r="M43" s="75"/>
    </row>
    <row r="44" spans="1:13" ht="15.75">
      <c r="A44" s="72"/>
      <c r="B44" s="62"/>
      <c r="C44" s="38"/>
      <c r="F44" s="40"/>
      <c r="G44" s="76"/>
      <c r="H44" s="75"/>
      <c r="I44" s="75"/>
      <c r="J44" s="75"/>
      <c r="K44" s="75"/>
      <c r="L44" s="75"/>
      <c r="M44" s="75"/>
    </row>
    <row r="45" spans="1:13" ht="15.75">
      <c r="A45" s="96" t="s">
        <v>39</v>
      </c>
      <c r="B45" s="62"/>
      <c r="C45" s="38"/>
      <c r="D45" s="96" t="s">
        <v>41</v>
      </c>
      <c r="E45" s="96"/>
      <c r="F45" s="40"/>
      <c r="G45" s="76"/>
      <c r="H45" s="75"/>
      <c r="I45" s="75"/>
      <c r="J45" s="75"/>
      <c r="K45" s="75"/>
      <c r="L45" s="75"/>
      <c r="M45" s="75"/>
    </row>
    <row r="46" spans="1:13" ht="15.75">
      <c r="A46" s="73" t="s">
        <v>35</v>
      </c>
      <c r="B46" s="62"/>
      <c r="C46" s="38"/>
      <c r="D46" s="39" t="s">
        <v>20</v>
      </c>
      <c r="E46" s="39"/>
      <c r="F46" s="40"/>
      <c r="G46" s="76"/>
      <c r="H46" s="75"/>
      <c r="I46" s="75"/>
      <c r="J46" s="75"/>
      <c r="K46" s="75"/>
      <c r="L46" s="75"/>
      <c r="M46" s="75"/>
    </row>
    <row r="47" spans="1:13" ht="15.75">
      <c r="A47" s="73" t="s">
        <v>43</v>
      </c>
      <c r="B47" s="62"/>
      <c r="C47" s="38"/>
      <c r="D47" s="38" t="s">
        <v>44</v>
      </c>
      <c r="E47" s="38"/>
      <c r="F47" s="40"/>
      <c r="G47" s="76"/>
      <c r="H47" s="75"/>
      <c r="I47" s="75"/>
      <c r="J47" s="75"/>
      <c r="K47" s="75"/>
      <c r="L47" s="75"/>
      <c r="M47" s="75"/>
    </row>
    <row r="48" spans="1:13" ht="15.75">
      <c r="A48" s="72"/>
      <c r="B48" s="62"/>
      <c r="C48" s="38"/>
      <c r="D48" s="62"/>
      <c r="E48" s="62"/>
      <c r="F48" s="40"/>
      <c r="G48" s="76"/>
      <c r="H48" s="75"/>
      <c r="I48" s="75"/>
      <c r="J48" s="75"/>
      <c r="K48" s="75"/>
      <c r="L48" s="75"/>
      <c r="M48" s="75"/>
    </row>
    <row r="49" spans="1:13" ht="15.75">
      <c r="A49" s="72"/>
      <c r="B49" s="62"/>
      <c r="C49" s="38"/>
      <c r="D49" s="62"/>
      <c r="E49" s="62"/>
      <c r="F49" s="40"/>
      <c r="G49" s="76"/>
      <c r="H49" s="75"/>
      <c r="I49" s="75"/>
      <c r="J49" s="75"/>
      <c r="K49" s="75"/>
      <c r="L49" s="75"/>
      <c r="M49" s="75"/>
    </row>
    <row r="50" spans="1:13" ht="15.75">
      <c r="A50" s="72"/>
      <c r="B50" s="62"/>
      <c r="C50" s="38"/>
      <c r="D50" s="62"/>
      <c r="E50" s="62"/>
      <c r="F50" s="40"/>
      <c r="G50" s="76"/>
      <c r="H50" s="75"/>
      <c r="I50" s="75"/>
      <c r="J50" s="75"/>
      <c r="K50" s="75"/>
      <c r="L50" s="75"/>
      <c r="M50" s="75"/>
    </row>
    <row r="51" spans="1:13" ht="15.75">
      <c r="A51" s="96" t="s">
        <v>161</v>
      </c>
      <c r="B51" s="62"/>
      <c r="C51" s="96"/>
      <c r="D51" s="73" t="s">
        <v>19</v>
      </c>
      <c r="E51" s="73"/>
      <c r="F51" s="40"/>
      <c r="G51" s="76"/>
      <c r="H51" s="75"/>
      <c r="I51" s="75"/>
      <c r="J51" s="75"/>
      <c r="K51" s="75"/>
      <c r="L51" s="75"/>
      <c r="M51" s="75"/>
    </row>
    <row r="52" spans="1:13" ht="15.75">
      <c r="A52" s="73" t="s">
        <v>158</v>
      </c>
      <c r="B52" s="62"/>
      <c r="C52" s="73"/>
      <c r="D52" s="73" t="s">
        <v>159</v>
      </c>
      <c r="E52" s="73"/>
      <c r="F52" s="39"/>
      <c r="G52" s="76"/>
      <c r="H52" s="75"/>
      <c r="I52" s="75"/>
      <c r="J52" s="75"/>
      <c r="K52" s="75"/>
      <c r="L52" s="75"/>
      <c r="M52" s="75"/>
    </row>
    <row r="53" spans="1:13" ht="15.75">
      <c r="A53" s="73" t="s">
        <v>55</v>
      </c>
      <c r="B53" s="62"/>
      <c r="C53" s="73"/>
      <c r="D53" s="73" t="s">
        <v>21</v>
      </c>
      <c r="E53" s="73"/>
      <c r="F53" s="73"/>
      <c r="G53" s="76"/>
      <c r="H53" s="75"/>
      <c r="I53" s="75"/>
      <c r="J53" s="75"/>
      <c r="K53" s="75"/>
      <c r="L53" s="75"/>
      <c r="M53" s="75"/>
    </row>
    <row r="54" spans="1:13" ht="15.75" customHeight="1">
      <c r="A54" s="96"/>
      <c r="B54" s="62"/>
      <c r="C54" s="96"/>
      <c r="D54" s="62"/>
      <c r="E54" s="62"/>
      <c r="F54" s="77"/>
      <c r="G54" s="76"/>
      <c r="H54" s="75"/>
      <c r="I54" s="75"/>
      <c r="J54" s="75"/>
      <c r="K54" s="75"/>
      <c r="L54" s="75"/>
      <c r="M54" s="75"/>
    </row>
    <row r="55" spans="1:7" ht="15.75">
      <c r="A55" s="62"/>
      <c r="B55" s="62"/>
      <c r="C55" s="62"/>
      <c r="D55" s="62"/>
      <c r="E55" s="62"/>
      <c r="F55" s="40"/>
      <c r="G55" s="76"/>
    </row>
    <row r="56" spans="1:7" ht="15.75">
      <c r="A56" s="62"/>
      <c r="B56" s="62"/>
      <c r="C56" s="62"/>
      <c r="D56" s="62"/>
      <c r="E56" s="62"/>
      <c r="F56" s="40"/>
      <c r="G56" s="76"/>
    </row>
    <row r="57" spans="1:7" ht="15.75">
      <c r="A57" s="62"/>
      <c r="B57" s="62"/>
      <c r="C57" s="62"/>
      <c r="D57" s="62"/>
      <c r="E57" s="62"/>
      <c r="F57" s="40"/>
      <c r="G57" s="76"/>
    </row>
    <row r="58" spans="1:7" ht="15.75">
      <c r="A58" s="62"/>
      <c r="B58" s="62"/>
      <c r="C58" s="62"/>
      <c r="D58" s="62"/>
      <c r="E58" s="62"/>
      <c r="F58" s="40"/>
      <c r="G58" s="76"/>
    </row>
    <row r="59" spans="1:7" ht="15.75">
      <c r="A59" s="62"/>
      <c r="B59" s="62"/>
      <c r="C59" s="62"/>
      <c r="D59" s="62"/>
      <c r="E59" s="62"/>
      <c r="F59" s="40"/>
      <c r="G59" s="76"/>
    </row>
    <row r="60" spans="1:7" ht="15.75">
      <c r="A60" s="62"/>
      <c r="B60" s="62"/>
      <c r="C60" s="62"/>
      <c r="D60" s="62"/>
      <c r="E60" s="62"/>
      <c r="F60" s="40"/>
      <c r="G60" s="76"/>
    </row>
    <row r="61" spans="1:7" ht="15.75">
      <c r="A61" s="62"/>
      <c r="B61" s="62"/>
      <c r="C61" s="40"/>
      <c r="D61" s="73"/>
      <c r="E61" s="73"/>
      <c r="F61" s="40"/>
      <c r="G61" s="76"/>
    </row>
  </sheetData>
  <sheetProtection/>
  <mergeCells count="13">
    <mergeCell ref="A12:G12"/>
    <mergeCell ref="A13:G13"/>
    <mergeCell ref="A14:G14"/>
    <mergeCell ref="A16:G18"/>
    <mergeCell ref="A19:C22"/>
    <mergeCell ref="D19:D22"/>
    <mergeCell ref="F19:F22"/>
    <mergeCell ref="G19:G22"/>
    <mergeCell ref="A27:C27"/>
    <mergeCell ref="A33:C33"/>
    <mergeCell ref="A41:B41"/>
    <mergeCell ref="E19:E22"/>
    <mergeCell ref="A40:B40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1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J86"/>
  <sheetViews>
    <sheetView view="pageBreakPreview" zoomScale="70" zoomScaleSheetLayoutView="70" zoomScalePageLayoutView="0" workbookViewId="0" topLeftCell="A1">
      <selection activeCell="A29" sqref="A29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8.57421875" style="6" customWidth="1"/>
    <col min="4" max="5" width="28.57421875" style="6" customWidth="1"/>
    <col min="6" max="6" width="11.421875" style="6" customWidth="1"/>
    <col min="7" max="7" width="14.421875" style="6" bestFit="1" customWidth="1"/>
    <col min="8" max="8" width="23.57421875" style="6" customWidth="1"/>
    <col min="9" max="10" width="22.57421875" style="6" bestFit="1" customWidth="1"/>
    <col min="11" max="11" width="16.140625" style="6" bestFit="1" customWidth="1"/>
    <col min="12" max="12" width="11.140625" style="6" customWidth="1"/>
    <col min="13" max="245" width="11.421875" style="6" customWidth="1"/>
    <col min="246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3" t="s">
        <v>22</v>
      </c>
      <c r="B7" s="224"/>
      <c r="C7" s="224"/>
      <c r="D7" s="224"/>
      <c r="E7" s="225"/>
    </row>
    <row r="8" spans="1:5" ht="21" customHeight="1">
      <c r="A8" s="226" t="s">
        <v>1</v>
      </c>
      <c r="B8" s="227"/>
      <c r="C8" s="227"/>
      <c r="D8" s="227"/>
      <c r="E8" s="222"/>
    </row>
    <row r="9" spans="1:5" ht="21.75" customHeight="1">
      <c r="A9" s="226" t="s">
        <v>46</v>
      </c>
      <c r="B9" s="227"/>
      <c r="C9" s="227"/>
      <c r="D9" s="227"/>
      <c r="E9" s="222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0"/>
      <c r="B11" s="221"/>
      <c r="C11" s="221"/>
      <c r="D11" s="221"/>
      <c r="E11" s="222"/>
    </row>
    <row r="12" spans="1:5" ht="24.75" customHeight="1">
      <c r="A12" s="226" t="s">
        <v>108</v>
      </c>
      <c r="B12" s="227"/>
      <c r="C12" s="227"/>
      <c r="D12" s="227"/>
      <c r="E12" s="222"/>
    </row>
    <row r="13" spans="1:5" ht="7.5" customHeight="1">
      <c r="A13" s="230"/>
      <c r="B13" s="221"/>
      <c r="C13" s="221"/>
      <c r="D13" s="221"/>
      <c r="E13" s="222"/>
    </row>
    <row r="14" spans="1:5" ht="9" customHeight="1">
      <c r="A14" s="219"/>
      <c r="B14" s="220"/>
      <c r="C14" s="220"/>
      <c r="D14" s="221"/>
      <c r="E14" s="222"/>
    </row>
    <row r="15" spans="1:8" ht="15">
      <c r="A15" s="11"/>
      <c r="B15" s="12"/>
      <c r="C15" s="13"/>
      <c r="D15" s="83" t="s">
        <v>103</v>
      </c>
      <c r="E15" s="83" t="s">
        <v>104</v>
      </c>
      <c r="G15" s="94"/>
      <c r="H15" s="94"/>
    </row>
    <row r="16" spans="1:8" ht="14.25">
      <c r="A16" s="14" t="s">
        <v>83</v>
      </c>
      <c r="B16" s="13"/>
      <c r="C16" s="13"/>
      <c r="D16" s="15" t="s">
        <v>2</v>
      </c>
      <c r="E16" s="16" t="s">
        <v>2</v>
      </c>
      <c r="G16" s="94"/>
      <c r="H16" s="94"/>
    </row>
    <row r="17" spans="1:8" ht="15">
      <c r="A17" s="11"/>
      <c r="B17" s="12"/>
      <c r="C17" s="12"/>
      <c r="D17" s="17"/>
      <c r="E17" s="18"/>
      <c r="G17" s="94"/>
      <c r="H17" s="94"/>
    </row>
    <row r="18" spans="1:10" s="6" customFormat="1" ht="15">
      <c r="A18" s="22" t="s">
        <v>140</v>
      </c>
      <c r="B18" s="20"/>
      <c r="C18" s="21"/>
      <c r="D18" s="50">
        <v>-178126469.27</v>
      </c>
      <c r="E18" s="50">
        <v>-115421993.61</v>
      </c>
      <c r="H18" s="94"/>
      <c r="J18" s="171"/>
    </row>
    <row r="19" spans="1:8" s="6" customFormat="1" ht="15">
      <c r="A19" s="22" t="s">
        <v>176</v>
      </c>
      <c r="B19" s="12"/>
      <c r="C19" s="25"/>
      <c r="D19" s="51">
        <v>-3072535.5</v>
      </c>
      <c r="E19" s="51">
        <v>3249615.96</v>
      </c>
      <c r="G19" s="41"/>
      <c r="H19" s="94"/>
    </row>
    <row r="20" spans="1:5" s="6" customFormat="1" ht="15">
      <c r="A20" s="22" t="s">
        <v>141</v>
      </c>
      <c r="B20" s="12"/>
      <c r="C20" s="25"/>
      <c r="D20" s="51">
        <v>24482912.35</v>
      </c>
      <c r="E20" s="51">
        <v>24482912.35</v>
      </c>
    </row>
    <row r="21" spans="1:9" s="6" customFormat="1" ht="15">
      <c r="A21" s="22" t="s">
        <v>142</v>
      </c>
      <c r="B21" s="12"/>
      <c r="C21" s="25"/>
      <c r="D21" s="51">
        <v>-161471.7</v>
      </c>
      <c r="E21" s="51">
        <v>0</v>
      </c>
      <c r="G21" s="150"/>
      <c r="I21" s="150"/>
    </row>
    <row r="22" spans="1:5" s="6" customFormat="1" ht="15">
      <c r="A22" s="22" t="s">
        <v>181</v>
      </c>
      <c r="B22" s="12"/>
      <c r="C22" s="25"/>
      <c r="D22" s="51">
        <v>0</v>
      </c>
      <c r="E22" s="51">
        <v>0</v>
      </c>
    </row>
    <row r="23" spans="1:10" s="6" customFormat="1" ht="15">
      <c r="A23" s="22" t="s">
        <v>177</v>
      </c>
      <c r="B23" s="12"/>
      <c r="C23" s="25"/>
      <c r="D23" s="51">
        <v>-26137.14</v>
      </c>
      <c r="E23" s="51">
        <v>-23125.09</v>
      </c>
      <c r="J23" s="171"/>
    </row>
    <row r="24" spans="1:8" s="6" customFormat="1" ht="15">
      <c r="A24" s="11" t="s">
        <v>178</v>
      </c>
      <c r="B24" s="12"/>
      <c r="C24" s="25"/>
      <c r="D24" s="51">
        <v>-1032317.95</v>
      </c>
      <c r="E24" s="51">
        <v>-302146.94</v>
      </c>
      <c r="G24" s="94"/>
      <c r="H24" s="94"/>
    </row>
    <row r="25" spans="1:9" s="6" customFormat="1" ht="15">
      <c r="A25" s="19" t="s">
        <v>169</v>
      </c>
      <c r="B25" s="12"/>
      <c r="C25" s="25"/>
      <c r="D25" s="50">
        <f>SUM(D18:D24)</f>
        <v>-157936019.20999998</v>
      </c>
      <c r="E25" s="50">
        <f>SUM(E18:E24)</f>
        <v>-88014737.33000001</v>
      </c>
      <c r="G25" s="94"/>
      <c r="H25" s="94"/>
      <c r="I25" s="171"/>
    </row>
    <row r="26" spans="1:8" s="6" customFormat="1" ht="15">
      <c r="A26" s="11"/>
      <c r="B26" s="12"/>
      <c r="C26" s="25"/>
      <c r="D26" s="51"/>
      <c r="E26" s="51"/>
      <c r="G26" s="94"/>
      <c r="H26" s="94"/>
    </row>
    <row r="27" spans="1:8" s="6" customFormat="1" ht="15">
      <c r="A27" s="19" t="s">
        <v>84</v>
      </c>
      <c r="B27" s="13"/>
      <c r="C27" s="88"/>
      <c r="D27" s="51"/>
      <c r="E27" s="51"/>
      <c r="G27" s="94"/>
      <c r="H27" s="150"/>
    </row>
    <row r="28" spans="1:10" s="6" customFormat="1" ht="15">
      <c r="A28" s="22" t="s">
        <v>170</v>
      </c>
      <c r="B28" s="13"/>
      <c r="C28" s="25"/>
      <c r="D28" s="51">
        <v>-8173.89</v>
      </c>
      <c r="E28" s="51">
        <v>59121.18</v>
      </c>
      <c r="G28" s="150"/>
      <c r="H28" s="94"/>
      <c r="J28" s="150"/>
    </row>
    <row r="29" spans="1:5" s="6" customFormat="1" ht="15">
      <c r="A29" s="22" t="s">
        <v>182</v>
      </c>
      <c r="B29" s="12"/>
      <c r="C29" s="25"/>
      <c r="D29" s="51">
        <v>-1140962.9</v>
      </c>
      <c r="E29" s="51">
        <v>-836885.86</v>
      </c>
    </row>
    <row r="30" spans="1:8" s="6" customFormat="1" ht="15">
      <c r="A30" s="22" t="s">
        <v>171</v>
      </c>
      <c r="B30" s="12"/>
      <c r="C30" s="25"/>
      <c r="D30" s="51">
        <v>-42621205.59</v>
      </c>
      <c r="E30" s="51">
        <v>-12529793.46</v>
      </c>
      <c r="G30" s="94"/>
      <c r="H30" s="94"/>
    </row>
    <row r="31" spans="1:10" s="6" customFormat="1" ht="15">
      <c r="A31" s="22" t="s">
        <v>172</v>
      </c>
      <c r="B31" s="23"/>
      <c r="C31" s="25"/>
      <c r="D31" s="51">
        <v>-3457379.17</v>
      </c>
      <c r="E31" s="51">
        <v>-3445865.24</v>
      </c>
      <c r="G31" s="170"/>
      <c r="H31" s="94"/>
      <c r="J31" s="150"/>
    </row>
    <row r="32" spans="1:8" s="6" customFormat="1" ht="15">
      <c r="A32" s="22" t="s">
        <v>179</v>
      </c>
      <c r="B32" s="23"/>
      <c r="C32" s="25"/>
      <c r="D32" s="51">
        <v>589609.82</v>
      </c>
      <c r="E32" s="51">
        <v>22783732.59</v>
      </c>
      <c r="G32" s="94"/>
      <c r="H32" s="94"/>
    </row>
    <row r="33" spans="1:7" s="6" customFormat="1" ht="15">
      <c r="A33" s="22" t="s">
        <v>173</v>
      </c>
      <c r="B33" s="23"/>
      <c r="C33" s="25"/>
      <c r="D33" s="51">
        <v>3719.36</v>
      </c>
      <c r="E33" s="51">
        <v>2787.43</v>
      </c>
      <c r="G33" s="94"/>
    </row>
    <row r="34" spans="1:7" s="6" customFormat="1" ht="15">
      <c r="A34" s="22" t="s">
        <v>174</v>
      </c>
      <c r="B34" s="23"/>
      <c r="C34" s="25"/>
      <c r="D34" s="51">
        <v>101641156.22</v>
      </c>
      <c r="E34" s="51">
        <v>88035127.07</v>
      </c>
      <c r="G34" s="94"/>
    </row>
    <row r="35" spans="1:7" s="6" customFormat="1" ht="15">
      <c r="A35" s="22" t="s">
        <v>180</v>
      </c>
      <c r="B35" s="23"/>
      <c r="C35" s="25"/>
      <c r="D35" s="51">
        <v>9635891</v>
      </c>
      <c r="E35" s="51">
        <v>0</v>
      </c>
      <c r="G35" s="94"/>
    </row>
    <row r="36" spans="1:7" s="6" customFormat="1" ht="15">
      <c r="A36" s="22" t="s">
        <v>85</v>
      </c>
      <c r="B36" s="23"/>
      <c r="C36" s="25"/>
      <c r="D36" s="51">
        <v>55594357.67</v>
      </c>
      <c r="E36" s="51">
        <v>-10067837.12</v>
      </c>
      <c r="G36" s="94"/>
    </row>
    <row r="37" spans="1:9" s="6" customFormat="1" ht="15">
      <c r="A37" s="22"/>
      <c r="B37" s="23"/>
      <c r="C37" s="25"/>
      <c r="D37" s="51"/>
      <c r="E37" s="51"/>
      <c r="G37" s="94"/>
      <c r="H37" s="94"/>
      <c r="I37" s="94"/>
    </row>
    <row r="38" spans="1:5" s="6" customFormat="1" ht="9" customHeight="1">
      <c r="A38" s="11"/>
      <c r="B38" s="12"/>
      <c r="C38" s="27"/>
      <c r="D38" s="51"/>
      <c r="E38" s="51"/>
    </row>
    <row r="39" spans="1:9" s="6" customFormat="1" ht="15" customHeight="1">
      <c r="A39" s="11"/>
      <c r="B39" s="12"/>
      <c r="C39" s="27"/>
      <c r="D39" s="51"/>
      <c r="E39" s="51"/>
      <c r="I39" s="150"/>
    </row>
    <row r="40" spans="1:7" s="6" customFormat="1" ht="15" customHeight="1">
      <c r="A40" s="19" t="s">
        <v>23</v>
      </c>
      <c r="B40" s="12"/>
      <c r="C40" s="27"/>
      <c r="D40" s="50">
        <f>SUM(D25:D36)</f>
        <v>-37699006.68999995</v>
      </c>
      <c r="E40" s="50">
        <f>SUM(E25:E36)</f>
        <v>-4014350.739999989</v>
      </c>
      <c r="G40" s="41"/>
    </row>
    <row r="41" spans="1:5" s="6" customFormat="1" ht="15" customHeight="1">
      <c r="A41" s="19"/>
      <c r="B41" s="12"/>
      <c r="C41" s="27"/>
      <c r="D41" s="50"/>
      <c r="E41" s="50"/>
    </row>
    <row r="42" spans="1:5" s="6" customFormat="1" ht="15" customHeight="1">
      <c r="A42" s="14" t="s">
        <v>86</v>
      </c>
      <c r="B42" s="12"/>
      <c r="C42" s="27"/>
      <c r="D42" s="51"/>
      <c r="E42" s="51"/>
    </row>
    <row r="43" spans="1:5" s="6" customFormat="1" ht="15" customHeight="1">
      <c r="A43" s="11"/>
      <c r="B43" s="12"/>
      <c r="C43" s="27"/>
      <c r="D43" s="51"/>
      <c r="E43" s="51"/>
    </row>
    <row r="44" spans="1:5" s="6" customFormat="1" ht="15" customHeight="1">
      <c r="A44" s="22" t="s">
        <v>143</v>
      </c>
      <c r="B44" s="12"/>
      <c r="C44" s="27"/>
      <c r="D44" s="51">
        <v>-11766968.32</v>
      </c>
      <c r="E44" s="51">
        <v>-9680211.31</v>
      </c>
    </row>
    <row r="45" spans="1:5" s="6" customFormat="1" ht="15" customHeight="1">
      <c r="A45" s="11"/>
      <c r="B45" s="12"/>
      <c r="C45" s="27"/>
      <c r="D45" s="51"/>
      <c r="E45" s="51"/>
    </row>
    <row r="46" spans="1:5" s="6" customFormat="1" ht="15" customHeight="1">
      <c r="A46" s="19" t="s">
        <v>24</v>
      </c>
      <c r="B46" s="12"/>
      <c r="C46" s="27"/>
      <c r="D46" s="50">
        <f>SUM(D44:D44)</f>
        <v>-11766968.32</v>
      </c>
      <c r="E46" s="50">
        <f>SUM(E44:E44)</f>
        <v>-9680211.31</v>
      </c>
    </row>
    <row r="47" spans="1:5" s="6" customFormat="1" ht="15" customHeight="1">
      <c r="A47" s="19"/>
      <c r="B47" s="12"/>
      <c r="C47" s="27"/>
      <c r="D47" s="50"/>
      <c r="E47" s="50"/>
    </row>
    <row r="48" spans="1:5" s="6" customFormat="1" ht="15" customHeight="1">
      <c r="A48" s="14" t="s">
        <v>78</v>
      </c>
      <c r="B48" s="12"/>
      <c r="C48" s="27"/>
      <c r="D48" s="51"/>
      <c r="E48" s="51"/>
    </row>
    <row r="49" spans="1:5" s="6" customFormat="1" ht="15" customHeight="1">
      <c r="A49" s="11"/>
      <c r="B49" s="12"/>
      <c r="C49" s="27"/>
      <c r="D49" s="51"/>
      <c r="E49" s="51"/>
    </row>
    <row r="50" spans="1:5" s="6" customFormat="1" ht="15">
      <c r="A50" s="22" t="s">
        <v>144</v>
      </c>
      <c r="B50" s="12"/>
      <c r="C50" s="27"/>
      <c r="D50" s="51">
        <v>0</v>
      </c>
      <c r="E50" s="51"/>
    </row>
    <row r="51" spans="1:5" s="6" customFormat="1" ht="15">
      <c r="A51" s="22" t="s">
        <v>145</v>
      </c>
      <c r="B51" s="12"/>
      <c r="C51" s="27"/>
      <c r="D51" s="51">
        <v>5703647.48</v>
      </c>
      <c r="E51" s="51">
        <v>43195184.99</v>
      </c>
    </row>
    <row r="52" spans="1:5" s="6" customFormat="1" ht="15">
      <c r="A52" s="22" t="s">
        <v>175</v>
      </c>
      <c r="B52" s="12"/>
      <c r="C52" s="27"/>
      <c r="D52" s="51">
        <v>4897326.45</v>
      </c>
      <c r="E52" s="51">
        <v>9011957.37</v>
      </c>
    </row>
    <row r="53" spans="1:5" s="6" customFormat="1" ht="15">
      <c r="A53" s="22"/>
      <c r="B53" s="12"/>
      <c r="C53" s="27"/>
      <c r="D53" s="51"/>
      <c r="E53" s="48"/>
    </row>
    <row r="54" spans="1:5" s="6" customFormat="1" ht="14.25">
      <c r="A54" s="19" t="s">
        <v>25</v>
      </c>
      <c r="B54" s="13"/>
      <c r="C54" s="28"/>
      <c r="D54" s="50">
        <f>SUM(D50:D53)</f>
        <v>10600973.93</v>
      </c>
      <c r="E54" s="50">
        <f>SUM(E50:E53)</f>
        <v>52207142.36</v>
      </c>
    </row>
    <row r="55" spans="1:5" s="6" customFormat="1" ht="15" customHeight="1">
      <c r="A55" s="11"/>
      <c r="B55" s="12"/>
      <c r="C55" s="27"/>
      <c r="D55" s="51"/>
      <c r="E55" s="51"/>
    </row>
    <row r="56" spans="1:5" s="6" customFormat="1" ht="15" customHeight="1">
      <c r="A56" s="26" t="s">
        <v>26</v>
      </c>
      <c r="B56" s="12"/>
      <c r="C56" s="27"/>
      <c r="D56" s="50">
        <f>D40+D46+D54</f>
        <v>-38865001.07999995</v>
      </c>
      <c r="E56" s="50">
        <f>E40+E46+E54</f>
        <v>38512580.31000001</v>
      </c>
    </row>
    <row r="57" spans="1:5" s="6" customFormat="1" ht="15" customHeight="1">
      <c r="A57" s="26"/>
      <c r="B57" s="12"/>
      <c r="C57" s="27"/>
      <c r="D57" s="51"/>
      <c r="E57" s="51"/>
    </row>
    <row r="58" spans="1:5" s="6" customFormat="1" ht="15" customHeight="1">
      <c r="A58" s="26" t="s">
        <v>27</v>
      </c>
      <c r="B58" s="12"/>
      <c r="C58" s="27"/>
      <c r="D58" s="50">
        <v>281985383.56</v>
      </c>
      <c r="E58" s="50">
        <v>88992154.5</v>
      </c>
    </row>
    <row r="59" spans="1:5" s="6" customFormat="1" ht="15" customHeight="1">
      <c r="A59" s="26"/>
      <c r="B59" s="12"/>
      <c r="C59" s="27"/>
      <c r="D59" s="50"/>
      <c r="E59" s="50"/>
    </row>
    <row r="60" spans="1:5" s="6" customFormat="1" ht="15" customHeight="1">
      <c r="A60" s="26" t="s">
        <v>28</v>
      </c>
      <c r="B60" s="12"/>
      <c r="C60" s="27"/>
      <c r="D60" s="50">
        <f>D56+D58</f>
        <v>243120382.48000005</v>
      </c>
      <c r="E60" s="50">
        <f>E56+E58</f>
        <v>127504734.81</v>
      </c>
    </row>
    <row r="61" spans="1:5" s="6" customFormat="1" ht="21.75" customHeight="1">
      <c r="A61" s="29"/>
      <c r="B61" s="30"/>
      <c r="C61" s="31"/>
      <c r="D61" s="49"/>
      <c r="E61" s="49"/>
    </row>
    <row r="62" spans="1:5" s="6" customFormat="1" ht="15">
      <c r="A62" s="12"/>
      <c r="B62" s="12"/>
      <c r="C62" s="12"/>
      <c r="D62" s="12"/>
      <c r="E62" s="12"/>
    </row>
    <row r="63" spans="1:5" s="6" customFormat="1" ht="15">
      <c r="A63" s="12"/>
      <c r="B63" s="12"/>
      <c r="C63" s="12"/>
      <c r="D63" s="32"/>
      <c r="E63" s="33"/>
    </row>
    <row r="64" spans="1:5" s="6" customFormat="1" ht="15">
      <c r="A64" s="12"/>
      <c r="B64" s="12"/>
      <c r="C64" s="12"/>
      <c r="D64" s="32"/>
      <c r="E64" s="32"/>
    </row>
    <row r="65" spans="1:5" s="6" customFormat="1" ht="15">
      <c r="A65" s="12"/>
      <c r="B65" s="12"/>
      <c r="C65" s="12"/>
      <c r="D65" s="24"/>
      <c r="E65" s="33"/>
    </row>
    <row r="66" spans="1:5" s="6" customFormat="1" ht="15">
      <c r="A66" s="20"/>
      <c r="B66" s="12"/>
      <c r="C66" s="96"/>
      <c r="D66" s="34"/>
      <c r="E66" s="12"/>
    </row>
    <row r="67" spans="1:5" s="6" customFormat="1" ht="15">
      <c r="A67" s="13"/>
      <c r="B67" s="12"/>
      <c r="C67" s="20"/>
      <c r="D67" s="34"/>
      <c r="E67" s="12"/>
    </row>
    <row r="68" spans="1:5" s="6" customFormat="1" ht="15" customHeight="1">
      <c r="A68" s="20"/>
      <c r="B68" s="20"/>
      <c r="C68" s="20"/>
      <c r="D68" s="34"/>
      <c r="E68" s="12"/>
    </row>
    <row r="69" spans="1:5" s="6" customFormat="1" ht="15">
      <c r="A69" s="13"/>
      <c r="B69" s="12"/>
      <c r="C69" s="20"/>
      <c r="D69" s="12"/>
      <c r="E69" s="34"/>
    </row>
    <row r="70" spans="1:5" s="6" customFormat="1" ht="15">
      <c r="A70" s="13"/>
      <c r="B70" s="12"/>
      <c r="C70" s="20"/>
      <c r="D70" s="12"/>
      <c r="E70" s="34"/>
    </row>
    <row r="71" spans="1:5" s="6" customFormat="1" ht="15">
      <c r="A71" s="13"/>
      <c r="B71" s="12"/>
      <c r="C71" s="20"/>
      <c r="D71" s="12"/>
      <c r="E71" s="34"/>
    </row>
    <row r="72" spans="1:5" s="6" customFormat="1" ht="15">
      <c r="A72" s="13"/>
      <c r="B72" s="12"/>
      <c r="C72" s="20"/>
      <c r="D72" s="12"/>
      <c r="E72" s="34"/>
    </row>
    <row r="73" spans="1:5" s="6" customFormat="1" ht="15">
      <c r="A73" s="13"/>
      <c r="B73" s="12"/>
      <c r="C73" s="20"/>
      <c r="D73" s="12"/>
      <c r="E73" s="34"/>
    </row>
    <row r="74" spans="1:5" s="6" customFormat="1" ht="15">
      <c r="A74" s="13"/>
      <c r="B74" s="12"/>
      <c r="C74" s="20"/>
      <c r="D74" s="12"/>
      <c r="E74" s="34"/>
    </row>
    <row r="75" spans="1:5" s="6" customFormat="1" ht="15">
      <c r="A75" s="34"/>
      <c r="B75" s="20"/>
      <c r="C75" s="35"/>
      <c r="D75" s="34"/>
      <c r="E75" s="24"/>
    </row>
    <row r="76" spans="1:5" s="6" customFormat="1" ht="15">
      <c r="A76" s="21"/>
      <c r="B76" s="36"/>
      <c r="C76" s="35"/>
      <c r="D76" s="34"/>
      <c r="E76" s="24"/>
    </row>
    <row r="77" spans="1:5" s="6" customFormat="1" ht="15">
      <c r="A77" s="20"/>
      <c r="B77" s="20"/>
      <c r="C77" s="37"/>
      <c r="D77" s="34"/>
      <c r="E77" s="24"/>
    </row>
    <row r="78" spans="1:5" s="6" customFormat="1" ht="15.75">
      <c r="A78" s="38"/>
      <c r="B78" s="38"/>
      <c r="C78" s="38"/>
      <c r="D78" s="39"/>
      <c r="E78" s="40"/>
    </row>
    <row r="79" spans="1:5" s="6" customFormat="1" ht="15.75">
      <c r="A79" s="38"/>
      <c r="B79" s="38"/>
      <c r="C79" s="38"/>
      <c r="D79" s="39"/>
      <c r="E79" s="40"/>
    </row>
    <row r="80" spans="1:5" s="6" customFormat="1" ht="15.75">
      <c r="A80" s="38"/>
      <c r="B80" s="38"/>
      <c r="C80" s="38"/>
      <c r="D80" s="39"/>
      <c r="E80" s="40"/>
    </row>
    <row r="81" spans="1:5" s="6" customFormat="1" ht="15.75">
      <c r="A81" s="38"/>
      <c r="B81" s="38"/>
      <c r="C81" s="38"/>
      <c r="D81" s="39"/>
      <c r="E81" s="40"/>
    </row>
    <row r="82" spans="1:5" s="6" customFormat="1" ht="12.75">
      <c r="A82" s="42"/>
      <c r="B82" s="42"/>
      <c r="C82" s="42"/>
      <c r="D82" s="42"/>
      <c r="E82" s="43"/>
    </row>
    <row r="83" spans="1:4" s="6" customFormat="1" ht="12.75">
      <c r="A83" s="44"/>
      <c r="B83" s="44"/>
      <c r="C83" s="45"/>
      <c r="D83" s="46"/>
    </row>
    <row r="84" spans="1:4" s="6" customFormat="1" ht="12.75">
      <c r="A84" s="44"/>
      <c r="B84" s="44"/>
      <c r="C84" s="45"/>
      <c r="D84" s="46"/>
    </row>
    <row r="85" spans="1:4" s="6" customFormat="1" ht="12.75">
      <c r="A85" s="44"/>
      <c r="B85" s="44"/>
      <c r="C85" s="44"/>
      <c r="D85" s="46"/>
    </row>
    <row r="86" spans="1:5" s="6" customFormat="1" ht="12.75">
      <c r="A86" s="44"/>
      <c r="B86" s="44"/>
      <c r="C86" s="46"/>
      <c r="D86" s="46"/>
      <c r="E86" s="47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correia</cp:lastModifiedBy>
  <cp:lastPrinted>2019-12-11T13:09:48Z</cp:lastPrinted>
  <dcterms:created xsi:type="dcterms:W3CDTF">2017-05-04T16:41:53Z</dcterms:created>
  <dcterms:modified xsi:type="dcterms:W3CDTF">2019-12-11T13:10:20Z</dcterms:modified>
  <cp:category/>
  <cp:version/>
  <cp:contentType/>
  <cp:contentStatus/>
</cp:coreProperties>
</file>