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documentos\1 EMBRAPA  2020\1 2021\1 Demonstrações Financeiras  p Publicação\Publicação de Demsont Financeiras do 1º trim 2021\"/>
    </mc:Choice>
  </mc:AlternateContent>
  <bookViews>
    <workbookView xWindow="0" yWindow="0" windowWidth="20490" windowHeight="7650" tabRatio="1000"/>
  </bookViews>
  <sheets>
    <sheet name="BALANÇO PATRIMONIAL" sheetId="35" r:id="rId1"/>
    <sheet name="DRE" sheetId="36" r:id="rId2"/>
    <sheet name="DRA" sheetId="18" r:id="rId3"/>
    <sheet name="DVA" sheetId="26" r:id="rId4"/>
    <sheet name="DMPL " sheetId="16" r:id="rId5"/>
    <sheet name="DFC Indireta" sheetId="28" r:id="rId6"/>
  </sheets>
  <externalReferences>
    <externalReference r:id="rId7"/>
    <externalReference r:id="rId8"/>
  </externalReferences>
  <definedNames>
    <definedName name="ANO">'[1]DRE - Trimestral'!$B$5</definedName>
    <definedName name="ANO_ACUM" localSheetId="0">#REF!</definedName>
    <definedName name="ANO_ACUM" localSheetId="5">#REF!</definedName>
    <definedName name="ANO_ACUM" localSheetId="4">#REF!</definedName>
    <definedName name="ANO_ACUM" localSheetId="2">#REF!</definedName>
    <definedName name="ANO_ACUM" localSheetId="1">#REF!</definedName>
    <definedName name="ANO_ACUM" localSheetId="3">#REF!</definedName>
    <definedName name="ANO_ACUM">#REF!</definedName>
    <definedName name="_xlnm.Print_Area" localSheetId="0">'BALANÇO PATRIMONIAL'!$A$1:$H$60</definedName>
    <definedName name="_xlnm.Print_Area" localSheetId="5">'DFC Indireta'!$A$1:$E$102</definedName>
    <definedName name="_xlnm.Print_Area" localSheetId="4">'DMPL '!$A$1:$G$46</definedName>
    <definedName name="_xlnm.Print_Area" localSheetId="2">DRA!$A$1:$F$53</definedName>
    <definedName name="_xlnm.Print_Area" localSheetId="3">DVA!$A$1:$E$104</definedName>
    <definedName name="Área_impressão_IM" localSheetId="0">#REF!</definedName>
    <definedName name="Área_impressão_IM" localSheetId="5">#REF!</definedName>
    <definedName name="Área_impressão_IM" localSheetId="1">#REF!</definedName>
    <definedName name="Área_impressão_IM" localSheetId="3">#REF!</definedName>
    <definedName name="Área_impressão_IM">#REF!</definedName>
    <definedName name="COMPLEMENTO">'[1]DRE - Trimestral'!$B$8</definedName>
    <definedName name="COMPLEMENTO_ACUM" localSheetId="0">#REF!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1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1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 localSheetId="1">#REF!</definedName>
    <definedName name="lst_DescDRE" localSheetId="3">#REF!</definedName>
    <definedName name="lst_DescDRE">#REF!</definedName>
    <definedName name="lst_Mes" localSheetId="0">#REF!</definedName>
    <definedName name="lst_Mes" localSheetId="1">#REF!</definedName>
    <definedName name="lst_Mes" localSheetId="3">#REF!</definedName>
    <definedName name="lst_Mes">#REF!</definedName>
    <definedName name="lst_Trimestre" localSheetId="4">#REF!</definedName>
    <definedName name="lst_Trimestre" localSheetId="2">#REF!</definedName>
    <definedName name="lst_Trimestre" localSheetId="3">#REF!</definedName>
    <definedName name="lst_Trimestre">#REF!</definedName>
    <definedName name="PERIODO">'[1]DRE - Trimestral'!$B$2</definedName>
    <definedName name="PERIODO_ACUM" localSheetId="0">#REF!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1">#REF!</definedName>
    <definedName name="PERIODO_ACUM" localSheetId="3">#REF!</definedName>
    <definedName name="PERIODO_ACUM">#REF!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3">'[1]Tabela Auxiliar'!$E$2</definedName>
    <definedName name="TRIMESTRE_1">'[2]Tabela Auxiliar'!$E$2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3">'[1]Tabela Auxiliar'!$E$3</definedName>
    <definedName name="TRIMESTRE_2">'[2]Tabela Auxiliar'!$E$3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3">'[1]Tabela Auxiliar'!$E$4</definedName>
    <definedName name="TRIMESTRE_3">'[2]Tabela Auxiliar'!$E$4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5" l="1"/>
  <c r="F12" i="35"/>
  <c r="B35" i="36"/>
  <c r="B33" i="36" s="1"/>
  <c r="F53" i="35"/>
  <c r="F47" i="35" s="1"/>
  <c r="D25" i="28"/>
  <c r="B21" i="36"/>
  <c r="B25" i="36" s="1"/>
  <c r="C21" i="36"/>
  <c r="C25" i="36" s="1"/>
  <c r="B27" i="36"/>
  <c r="C27" i="36"/>
  <c r="C33" i="36"/>
  <c r="B12" i="35"/>
  <c r="C12" i="35"/>
  <c r="D12" i="35"/>
  <c r="D15" i="35"/>
  <c r="B17" i="35"/>
  <c r="C17" i="35"/>
  <c r="F18" i="35"/>
  <c r="G18" i="35"/>
  <c r="G10" i="35" s="1"/>
  <c r="H18" i="35"/>
  <c r="H10" i="35" s="1"/>
  <c r="B19" i="35"/>
  <c r="B20" i="35"/>
  <c r="C21" i="35"/>
  <c r="G27" i="35"/>
  <c r="H27" i="35"/>
  <c r="F27" i="35"/>
  <c r="B36" i="35"/>
  <c r="B29" i="35" s="1"/>
  <c r="C36" i="35"/>
  <c r="D36" i="35"/>
  <c r="D29" i="35" s="1"/>
  <c r="C38" i="35"/>
  <c r="B41" i="35"/>
  <c r="B40" i="35" s="1"/>
  <c r="C41" i="35"/>
  <c r="D41" i="35"/>
  <c r="D40" i="35" s="1"/>
  <c r="C42" i="35"/>
  <c r="B47" i="35"/>
  <c r="D47" i="35"/>
  <c r="G47" i="35"/>
  <c r="H47" i="35"/>
  <c r="C49" i="35"/>
  <c r="C47" i="35" s="1"/>
  <c r="B53" i="35"/>
  <c r="B51" i="35" s="1"/>
  <c r="C53" i="35"/>
  <c r="C51" i="35" s="1"/>
  <c r="D53" i="35"/>
  <c r="D51" i="35" s="1"/>
  <c r="C56" i="35"/>
  <c r="C55" i="35" s="1"/>
  <c r="D56" i="35"/>
  <c r="D55" i="35" s="1"/>
  <c r="B58" i="35"/>
  <c r="B56" i="35" s="1"/>
  <c r="B55" i="35" s="1"/>
  <c r="C15" i="35" l="1"/>
  <c r="B46" i="35"/>
  <c r="F10" i="35"/>
  <c r="F60" i="35" s="1"/>
  <c r="D46" i="35"/>
  <c r="C40" i="35"/>
  <c r="B43" i="36"/>
  <c r="B49" i="36" s="1"/>
  <c r="B53" i="36" s="1"/>
  <c r="B55" i="36" s="1"/>
  <c r="C10" i="35"/>
  <c r="D10" i="35"/>
  <c r="D60" i="35" s="1"/>
  <c r="C29" i="35"/>
  <c r="G60" i="35"/>
  <c r="B15" i="35"/>
  <c r="B10" i="35" s="1"/>
  <c r="H60" i="35"/>
  <c r="C43" i="36"/>
  <c r="C49" i="36" s="1"/>
  <c r="C53" i="36" s="1"/>
  <c r="C55" i="36" s="1"/>
  <c r="C46" i="35"/>
  <c r="D27" i="35"/>
  <c r="B27" i="35"/>
  <c r="B60" i="35" l="1"/>
  <c r="C27" i="35"/>
  <c r="C60" i="35" s="1"/>
  <c r="E25" i="28"/>
  <c r="E31" i="28"/>
  <c r="E39" i="28" l="1"/>
  <c r="E68" i="28" s="1"/>
  <c r="E81" i="26"/>
  <c r="E30" i="26"/>
  <c r="E19" i="26"/>
  <c r="E67" i="26" l="1"/>
  <c r="E68" i="26" l="1"/>
  <c r="E75" i="26"/>
  <c r="D68" i="26"/>
  <c r="D75" i="26"/>
  <c r="D67" i="26"/>
  <c r="D71" i="26"/>
  <c r="F24" i="16"/>
  <c r="G25" i="16"/>
  <c r="D30" i="26" l="1"/>
  <c r="D19" i="26"/>
  <c r="D79" i="26"/>
  <c r="D73" i="26"/>
  <c r="D64" i="26"/>
  <c r="D50" i="26"/>
  <c r="D41" i="26" l="1"/>
  <c r="D47" i="26" s="1"/>
  <c r="D59" i="26" s="1"/>
  <c r="E83" i="26"/>
  <c r="E79" i="26"/>
  <c r="E73" i="26"/>
  <c r="E64" i="26"/>
  <c r="E62" i="26" l="1"/>
  <c r="E41" i="26"/>
  <c r="G19" i="16"/>
  <c r="E24" i="16"/>
  <c r="D24" i="16"/>
  <c r="G21" i="16"/>
  <c r="C18" i="18" l="1"/>
  <c r="B18" i="18"/>
  <c r="F31" i="16"/>
  <c r="E31" i="16"/>
  <c r="D31" i="16"/>
  <c r="E50" i="26"/>
  <c r="E47" i="26"/>
  <c r="E59" i="26" l="1"/>
  <c r="G27" i="16"/>
  <c r="G28" i="16"/>
  <c r="G29" i="16"/>
  <c r="G30" i="16"/>
  <c r="G26" i="16"/>
  <c r="G23" i="16"/>
  <c r="E74" i="28"/>
  <c r="E82" i="28"/>
  <c r="G18" i="16"/>
  <c r="G22" i="16"/>
  <c r="G20" i="16"/>
  <c r="D82" i="28"/>
  <c r="D74" i="28"/>
  <c r="D39" i="28"/>
  <c r="D68" i="28" s="1"/>
  <c r="D83" i="26"/>
  <c r="D62" i="26" s="1"/>
  <c r="E84" i="28" l="1"/>
  <c r="E88" i="28" s="1"/>
  <c r="G24" i="16"/>
  <c r="D84" i="28"/>
  <c r="D88" i="28" s="1"/>
  <c r="G31" i="16"/>
</calcChain>
</file>

<file path=xl/sharedStrings.xml><?xml version="1.0" encoding="utf-8"?>
<sst xmlns="http://schemas.openxmlformats.org/spreadsheetml/2006/main" count="353" uniqueCount="211">
  <si>
    <t>MINISTÉRIO DA AGRICULTURA, PECUÁRIA E ABASTECIMENTO - MAPA</t>
  </si>
  <si>
    <t>EMPRESA BRASILEIRA DE PESQUISA AGROPECUÁRIA - EMBRAPA</t>
  </si>
  <si>
    <t>R$</t>
  </si>
  <si>
    <t/>
  </si>
  <si>
    <t xml:space="preserve">A T I V O </t>
  </si>
  <si>
    <t xml:space="preserve">P A S S I V O </t>
  </si>
  <si>
    <t xml:space="preserve">          Amortização de Software........................................................................................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</si>
  <si>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</si>
  <si>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</si>
  <si>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MINISTÉRIO DA AGRICULTURA, PECUÁRIA E  ABASTECIMENTO - MAPA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</si>
  <si>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</si>
  <si>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</si>
  <si>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</si>
  <si>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</si>
  <si>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</si>
  <si>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MINISTÉRIO DA AGRICULTURA, PECUÁRIA E ABASTECIMENTO  - MAPA</t>
  </si>
  <si>
    <t xml:space="preserve"> HISTÓRICO</t>
  </si>
  <si>
    <t>CAPITAL</t>
  </si>
  <si>
    <t>Ajustes Patrimoniais de Exercícios Anteriores........................................................</t>
  </si>
  <si>
    <t>CNPJ: 00.348.003/0001-10</t>
  </si>
  <si>
    <t>( = ) Resultado Antes das Receitas e Despesas Financeiras............................................................................................................</t>
  </si>
  <si>
    <t>RECEITAS</t>
  </si>
  <si>
    <t>INSUMOS ADQUIRIDOS</t>
  </si>
  <si>
    <t>VALOR ADICIONADO BRUTO</t>
  </si>
  <si>
    <t xml:space="preserve">VALOR ADICIONADO RECEBIDO EM TRANSFERÊNCIA </t>
  </si>
  <si>
    <t>VALOR ADICIONADO TOTAL A DISTRIBUIR</t>
  </si>
  <si>
    <t xml:space="preserve">DISTRIBUIÇÃO DO VALOR ADICIONADO </t>
  </si>
  <si>
    <t>ATIVIDADES DE FINANCIAMENTO</t>
  </si>
  <si>
    <t>ATIVIDADES OPERACIONAIS</t>
  </si>
  <si>
    <t>ATIVIDADES DE INVESTIMENTOS</t>
  </si>
  <si>
    <t xml:space="preserve">          Aumento de Capital .....................................................................................................................................................................................................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</si>
  <si>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</si>
  <si>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</si>
  <si>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</si>
  <si>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</si>
  <si>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>PATRIMÔNIO LÍQUIDO ........................................................................................................................</t>
  </si>
  <si>
    <t>8         Outras...............................................................................................................................................................................</t>
  </si>
  <si>
    <t>-</t>
  </si>
  <si>
    <t>Transferência p/Aumento de Capital ..............................................................</t>
  </si>
  <si>
    <t>Transferência p/Aumento de Capital PNC......................................................</t>
  </si>
  <si>
    <t xml:space="preserve">   (Ganho)/Perda de Equivalência Patrimonial .................................................................................................................................................................................</t>
  </si>
  <si>
    <t xml:space="preserve">   Depreciação e Amortização....................................................................................................................................................................................</t>
  </si>
  <si>
    <t xml:space="preserve">   Lucro (Prejuízo) Líquido .........................................................................................................................................................</t>
  </si>
  <si>
    <t xml:space="preserve">   Baixa do Investimento.................................................................................................................................................................................</t>
  </si>
  <si>
    <t xml:space="preserve">      Adiantamentos Concedidos a Pessoal..............................................................................................................</t>
  </si>
  <si>
    <r>
      <t xml:space="preserve">( +/- ) Resultado na equivalência Patrimonial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</si>
  <si>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t>( = ) Lucro Bruto.................................................................................................................................................................</t>
  </si>
  <si>
    <r>
      <t xml:space="preserve">      Convênios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</si>
  <si>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t>( = ) Receita Líquida............................................................................................................................................................</t>
  </si>
  <si>
    <t>DEZEMBRO 2020</t>
  </si>
  <si>
    <t xml:space="preserve">          Software....................................................................................................................</t>
  </si>
  <si>
    <t xml:space="preserve">       Software.........................................................................................................................</t>
  </si>
  <si>
    <r>
      <t xml:space="preserve">          Depreciação/Amortização de Bens Imóveis </t>
    </r>
    <r>
      <rPr>
        <sz val="8"/>
        <rFont val="Times New Roman"/>
        <family val="1"/>
      </rPr>
      <t>........................................................................................</t>
    </r>
  </si>
  <si>
    <r>
      <t xml:space="preserve">          Depreciação de Bens Móveis </t>
    </r>
    <r>
      <rPr>
        <sz val="8"/>
        <rFont val="Times New Roman"/>
        <family val="1"/>
      </rPr>
      <t>.........................................................................................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</si>
  <si>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IMOBILIZADO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</si>
  <si>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r>
      <t xml:space="preserve">        Outros Investimentos </t>
    </r>
    <r>
      <rPr>
        <b/>
        <sz val="8"/>
        <rFont val="Times New Roman"/>
        <family val="1"/>
      </rPr>
      <t>(Nota 11)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</si>
  <si>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 Participações Societárias - pelo Custo </t>
    </r>
    <r>
      <rPr>
        <b/>
        <sz val="8"/>
        <rFont val="Times New Roman"/>
        <family val="1"/>
      </rPr>
      <t>(Nota 10)..</t>
    </r>
    <r>
      <rPr>
        <sz val="8"/>
        <rFont val="Times New Roman"/>
        <family val="1"/>
      </rPr>
      <t>.......................................................................................</t>
    </r>
  </si>
  <si>
    <r>
      <t xml:space="preserve">        Outras Provisões pelo MEP </t>
    </r>
    <r>
      <rPr>
        <b/>
        <sz val="8"/>
        <rFont val="Times New Roman"/>
        <family val="1"/>
      </rPr>
      <t>(Nota 9) .</t>
    </r>
    <r>
      <rPr>
        <sz val="8"/>
        <rFont val="Times New Roman"/>
        <family val="1"/>
      </rPr>
      <t>....................................................................</t>
    </r>
  </si>
  <si>
    <r>
      <t xml:space="preserve">        Participações Societárias - pelo MEP </t>
    </r>
    <r>
      <rPr>
        <b/>
        <sz val="8"/>
        <rFont val="Times New Roman"/>
        <family val="1"/>
      </rPr>
      <t>(Nota 8)</t>
    </r>
    <r>
      <rPr>
        <sz val="8"/>
        <rFont val="Times New Roman"/>
        <family val="1"/>
      </rPr>
      <t>...............................................................................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</si>
  <si>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INVESTIMENTOS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</t>
    </r>
  </si>
  <si>
    <t xml:space="preserve">      Outros Créditos e Valores.................................................................................. </t>
  </si>
  <si>
    <t xml:space="preserve">      Duplicatas e Títulos em Contencioso....................................................................</t>
  </si>
  <si>
    <t xml:space="preserve">      Depósitos para Recursos  Judiciais..................................................................</t>
  </si>
  <si>
    <t xml:space="preserve">      Depósitos Judiciais.................................................................................................</t>
  </si>
  <si>
    <t xml:space="preserve">      Créditos por Dano ao Patrimônio......................................................................</t>
  </si>
  <si>
    <r>
      <t xml:space="preserve">     REALIZÁVEL A LONGO PRAZO </t>
    </r>
    <r>
      <rPr>
        <b/>
        <sz val="8"/>
        <rFont val="Times New Roman"/>
        <family val="1"/>
      </rPr>
      <t xml:space="preserve"> (Nota 7)</t>
    </r>
    <r>
      <rPr>
        <sz val="8"/>
        <rFont val="Times New Roman"/>
        <family val="1"/>
      </rPr>
      <t>.................................................................................................................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</si>
  <si>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DESPESAS PAGAS ANTECIPADAMENTE</t>
    </r>
    <r>
      <rPr>
        <sz val="8"/>
        <rFont val="Times New Roman"/>
        <family val="1"/>
      </rPr>
      <t xml:space="preserve"> 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</si>
  <si>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ESTOQUES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(Nota 6)</t>
    </r>
    <r>
      <rPr>
        <sz val="8"/>
        <rFont val="Times New Roman"/>
        <family val="1"/>
      </rPr>
      <t>...........................................................................................................</t>
    </r>
  </si>
  <si>
    <t xml:space="preserve">      Outros Créditos a Receber .....................................................................................</t>
  </si>
  <si>
    <t xml:space="preserve">      Adiantamento – Termo Execução Descentralizada...........................................</t>
  </si>
  <si>
    <r>
      <t xml:space="preserve">      Outras Obrigações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</t>
    </r>
  </si>
  <si>
    <t xml:space="preserve">      Tributos a Recuperar / Compensar .....................................................................</t>
  </si>
  <si>
    <r>
      <t xml:space="preserve">   </t>
    </r>
    <r>
      <rPr>
        <u/>
        <sz val="8"/>
        <rFont val="Times New Roman"/>
        <family val="1"/>
      </rPr>
      <t>CRÉDITOS A CURTO PRAZO</t>
    </r>
    <r>
      <rPr>
        <b/>
        <u/>
        <sz val="8"/>
        <rFont val="Times New Roman"/>
        <family val="1"/>
      </rPr>
      <t xml:space="preserve"> (Nota 5)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</si>
  <si>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      Consignações </t>
    </r>
    <r>
      <rPr>
        <b/>
        <sz val="8"/>
        <rFont val="Times New Roman"/>
        <family val="1"/>
      </rPr>
      <t>(Nota 17)</t>
    </r>
    <r>
      <rPr>
        <sz val="8"/>
        <rFont val="Times New Roman"/>
        <family val="1"/>
      </rPr>
      <t>..............................................................................................</t>
    </r>
  </si>
  <si>
    <r>
      <t xml:space="preserve">      Fornecedores e Contas a Pagar </t>
    </r>
    <r>
      <rPr>
        <b/>
        <sz val="8"/>
        <rFont val="Times New Roman"/>
        <family val="1"/>
      </rPr>
      <t>(Nota 16)</t>
    </r>
    <r>
      <rPr>
        <sz val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</si>
  <si>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Caixa e Equivalentes de Caixa </t>
    </r>
    <r>
      <rPr>
        <b/>
        <sz val="8"/>
        <rFont val="Times New Roman"/>
        <family val="1"/>
      </rPr>
      <t>(Nota 4)</t>
    </r>
    <r>
      <rPr>
        <sz val="8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</si>
  <si>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   Obrigações Trab. Previdenciárias e Assistenciais</t>
    </r>
    <r>
      <rPr>
        <b/>
        <sz val="8"/>
        <rFont val="Times New Roman"/>
        <family val="1"/>
      </rPr>
      <t xml:space="preserve"> (Nota 15)</t>
    </r>
    <r>
      <rPr>
        <sz val="8"/>
        <rFont val="Times New Roman"/>
        <family val="1"/>
      </rPr>
      <t>...............................................................................................................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</si>
  <si>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DISPONÍVEL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</si>
  <si>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</si>
  <si>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- ) Despesas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</si>
  <si>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r>
      <t xml:space="preserve">( + ) Receitas 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</si>
  <si>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t>PREJUÍZOS ACUMULADOS</t>
  </si>
  <si>
    <t>Resultado do Exercício........................................................................................</t>
  </si>
  <si>
    <t>Resultado do Exercício ..................................................................................</t>
  </si>
  <si>
    <t>ADIANTAMENTO PARA FUTURO AUMENTO DE CAPITAL  (AFAC)</t>
  </si>
  <si>
    <t>Adiantamento p/Aumento de Capital.............................................................</t>
  </si>
  <si>
    <t xml:space="preserve">          Adiantamento Para Futuro Aumento de Capital - PNC...................................................................................................................................................................................................</t>
  </si>
  <si>
    <t xml:space="preserve">          Adiantamento Para Futuro Aumento de Capital - PL....................................................................................................</t>
  </si>
  <si>
    <t>CAIXA LÍQUIDO PROVENIENTE DAS ATIVIDADES DE FINANCIAMENTO..............................................................................................................................................</t>
  </si>
  <si>
    <t>2        Outras Receitas........................................................................................................................................................................................................</t>
  </si>
  <si>
    <r>
      <t xml:space="preserve">       Bens Móveis</t>
    </r>
    <r>
      <rPr>
        <b/>
        <sz val="8"/>
        <color theme="1"/>
        <rFont val="Times New Roman"/>
        <family val="1"/>
      </rPr>
      <t xml:space="preserve"> (Nota 12)</t>
    </r>
    <r>
      <rPr>
        <sz val="8"/>
        <color theme="1"/>
        <rFont val="Times New Roman"/>
        <family val="1"/>
      </rPr>
      <t>.............................................................................................................</t>
    </r>
  </si>
  <si>
    <r>
      <t xml:space="preserve">       Bens Imóveis</t>
    </r>
    <r>
      <rPr>
        <b/>
        <sz val="8"/>
        <color theme="1"/>
        <rFont val="Times New Roman"/>
        <family val="1"/>
      </rPr>
      <t xml:space="preserve"> (Nota 13 ).</t>
    </r>
    <r>
      <rPr>
        <sz val="8"/>
        <color theme="1"/>
        <rFont val="Times New Roman"/>
        <family val="1"/>
      </rPr>
      <t>........................................................................................................</t>
    </r>
  </si>
  <si>
    <r>
      <t xml:space="preserve">   </t>
    </r>
    <r>
      <rPr>
        <u/>
        <sz val="8"/>
        <rFont val="Times New Roman"/>
        <family val="1"/>
      </rPr>
      <t>INTANGÍVEL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(Nota 14)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</si>
  <si>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Transferências Financeiras a Comprovar </t>
    </r>
    <r>
      <rPr>
        <b/>
        <sz val="8"/>
        <rFont val="Times New Roman"/>
        <family val="1"/>
      </rPr>
      <t>(Nota 19)</t>
    </r>
    <r>
      <rPr>
        <sz val="8"/>
        <rFont val="Times New Roman"/>
        <family val="1"/>
      </rPr>
      <t>..............................................</t>
    </r>
  </si>
  <si>
    <r>
      <t xml:space="preserve">     Provisões a Longo Prazo </t>
    </r>
    <r>
      <rPr>
        <b/>
        <sz val="8"/>
        <rFont val="Times New Roman"/>
        <family val="1"/>
      </rPr>
      <t>(Nota 20)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</si>
  <si>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Resultados Acumulados </t>
    </r>
    <r>
      <rPr>
        <b/>
        <sz val="8"/>
        <rFont val="Times New Roman"/>
        <family val="1"/>
      </rPr>
      <t>(Nota 23)</t>
    </r>
    <r>
      <rPr>
        <sz val="8"/>
        <rFont val="Times New Roman"/>
        <family val="1"/>
      </rPr>
      <t>.........................................................................................................................</t>
    </r>
  </si>
  <si>
    <r>
      <t xml:space="preserve">( + ) Receitas com Vendas e Serviços </t>
    </r>
    <r>
      <rPr>
        <b/>
        <sz val="12"/>
        <color rgb="FF000000"/>
        <rFont val="Times New Roman"/>
        <family val="1"/>
      </rPr>
      <t>(Nota 24)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</si>
  <si>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 xml:space="preserve">( - ) Custo das Mercadorias e Serviços Vendidos </t>
    </r>
    <r>
      <rPr>
        <b/>
        <sz val="12"/>
        <rFont val="Times New Roman"/>
        <family val="1"/>
      </rPr>
      <t>(Nota 26</t>
    </r>
    <r>
      <rPr>
        <sz val="12"/>
        <rFont val="Times New Roman"/>
        <family val="1"/>
      </rPr>
      <t>)....................................................................................................</t>
    </r>
  </si>
  <si>
    <r>
      <t xml:space="preserve">      Doações</t>
    </r>
    <r>
      <rPr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(Nota 27)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</si>
  <si>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b/>
        <sz val="12"/>
        <rFont val="Times New Roman"/>
        <family val="1"/>
      </rPr>
      <t>(Nota 28)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</si>
  <si>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(-) Convênios</t>
    </r>
    <r>
      <rPr>
        <sz val="8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(Nota 29 )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</si>
  <si>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r>
      <t xml:space="preserve">( +/- ) Outras Receitas/ Despesas  </t>
    </r>
    <r>
      <rPr>
        <b/>
        <sz val="12"/>
        <rFont val="Times New Roman"/>
        <family val="1"/>
      </rPr>
      <t>(Nota 30)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</si>
  <si>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+ ) Receitas Financeiras </t>
    </r>
    <r>
      <rPr>
        <b/>
        <sz val="12"/>
        <rFont val="Times New Roman"/>
        <family val="1"/>
      </rPr>
      <t>(Nota 31)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</si>
  <si>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</t>
    </r>
    <r>
      <rPr>
        <b/>
        <sz val="12"/>
        <rFont val="Times New Roman"/>
        <family val="1"/>
      </rPr>
      <t>(Nota 32)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</si>
  <si>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Subvenção  </t>
    </r>
    <r>
      <rPr>
        <b/>
        <sz val="12"/>
        <rFont val="Times New Roman"/>
        <family val="1"/>
      </rPr>
      <t>(Nota 33)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</t>
    </r>
  </si>
  <si>
    <t xml:space="preserve">   Provisões Processos Judiciais ...................................................................................................................................................................</t>
  </si>
  <si>
    <t xml:space="preserve">   Baixas do Imobilizado ....................................................................................................................................................................</t>
  </si>
  <si>
    <t xml:space="preserve">   Doações do Imobilizado/Intangível................................................................................................................................................. ...</t>
  </si>
  <si>
    <t xml:space="preserve">  Aumento (Diminuição ) das contas dos grupos do Ativo e Passivo Criculante:</t>
  </si>
  <si>
    <t xml:space="preserve">      Adiantamentos a Unidades e Entidades.........................................................................................................................................................</t>
  </si>
  <si>
    <t xml:space="preserve">      Tributos a Recuperar / Compensar ....................................................................................................................................................................</t>
  </si>
  <si>
    <t xml:space="preserve">      Outros Créditos a Receber ....................................................................................................................................................................................</t>
  </si>
  <si>
    <t xml:space="preserve">      Créditos por Dano ao Patrimônio.....................................................................................................................................................................</t>
  </si>
  <si>
    <t xml:space="preserve">      Depósitos Judiciais...............................................................................................................................................................................................</t>
  </si>
  <si>
    <t xml:space="preserve">      Depósitos para Recursos  Judiciais.................................................................................................................................................................</t>
  </si>
  <si>
    <t xml:space="preserve">      Duplicatas e Títulos em Contencioso...................................................................................................................................................................</t>
  </si>
  <si>
    <t xml:space="preserve">      Outros Créditos e Valores..........................................................................................................................................................................</t>
  </si>
  <si>
    <t xml:space="preserve">   Atualização da AFAC (Despesas Financeiras ).................................................................................................................................................................</t>
  </si>
  <si>
    <t xml:space="preserve">   Ajustes no Ativo Imobilizado/Intangível................................................................................................................................</t>
  </si>
  <si>
    <t xml:space="preserve">   Ajuste no Passivo.....................................................................................................................................................................................</t>
  </si>
  <si>
    <r>
      <t xml:space="preserve">      Capital Social </t>
    </r>
    <r>
      <rPr>
        <b/>
        <sz val="8"/>
        <rFont val="Times New Roman"/>
        <family val="1"/>
      </rPr>
      <t>(Nota 21)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</si>
  <si>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8"/>
        <rFont val="Times New Roman"/>
        <family val="1"/>
      </rPr>
      <t>(Nota 22)</t>
    </r>
    <r>
      <rPr>
        <sz val="8"/>
        <rFont val="Times New Roman"/>
        <family val="1"/>
      </rPr>
      <t xml:space="preserve"> .........................</t>
    </r>
  </si>
  <si>
    <r>
      <t xml:space="preserve">      Tributos a Recuperar / Compensar </t>
    </r>
    <r>
      <rPr>
        <b/>
        <sz val="8"/>
        <color theme="1"/>
        <rFont val="Times New Roman"/>
        <family val="1"/>
      </rPr>
      <t>(Nota 5)</t>
    </r>
    <r>
      <rPr>
        <sz val="8"/>
        <color theme="1"/>
        <rFont val="Times New Roman"/>
        <family val="1"/>
      </rPr>
      <t>.....................................................................</t>
    </r>
  </si>
  <si>
    <t>6       DEPRECIAÇÃO E  AMORTIZAÇÃO</t>
  </si>
  <si>
    <t>5         Perda / Recuperação de Valores  (Ações) Ativos............................................................................................................................................................</t>
  </si>
  <si>
    <t>VALOR ADICIONADO LÍQUIDO PRODUZIDO PELA EMPRESA</t>
  </si>
  <si>
    <t>PATRIMONIO LÍQUIDO</t>
  </si>
  <si>
    <t>Saldo Inicial do Exercício de 2021....................................................................................................</t>
  </si>
  <si>
    <t>Saldo Inicial do Exercício de 2020...................................................................................................</t>
  </si>
  <si>
    <t>DEMONSTRAÇÃO DAS MUTAÇÕES DO PATRIMÔNIO LÍQUIDO DOS EXERCÍCIOS DE 2021 E 2020</t>
  </si>
  <si>
    <t>DEMONSTRAÇÃO DO VALOR ADICIONADO EXERCÍCIOS  DE 2021 E 2020</t>
  </si>
  <si>
    <t>DEMONSTRAÇÃO DO RESULTADO ABRANGENTE DE 2021 E 2020</t>
  </si>
  <si>
    <t>DEMONSTRAÇÃO DO RESULTADO DOS EXERCÍCIOS DE  2021 E 2020</t>
  </si>
  <si>
    <t>BALANÇO PATRIMONIAL DOS EXERCÍCIOS DE 2021 E 2020</t>
  </si>
  <si>
    <t xml:space="preserve">      Faturas/duplicatas a receber..............................................................................................................</t>
  </si>
  <si>
    <t xml:space="preserve">      Ajuste de Perdas das Duplicatas e Títulos em Contencioso..............................</t>
  </si>
  <si>
    <r>
      <t xml:space="preserve">( - ) Imposto s/ Vendas e Serviços </t>
    </r>
    <r>
      <rPr>
        <b/>
        <sz val="12"/>
        <color rgb="FF000000"/>
        <rFont val="Times New Roman"/>
        <family val="1"/>
      </rPr>
      <t>(Nota 25)</t>
    </r>
    <r>
      <rPr>
        <sz val="12"/>
        <color indexed="8"/>
        <rFont val="Times New Roman"/>
        <family val="1"/>
      </rPr>
      <t>......................................................................................................</t>
    </r>
  </si>
  <si>
    <r>
      <t xml:space="preserve">          Bens Móveis </t>
    </r>
    <r>
      <rPr>
        <sz val="8"/>
        <rFont val="Times New Roman"/>
        <family val="1"/>
      </rPr>
      <t>......................................................................,,,,,,,..................</t>
    </r>
  </si>
  <si>
    <r>
      <t xml:space="preserve">          Bens Imóveis </t>
    </r>
    <r>
      <rPr>
        <sz val="8"/>
        <rFont val="Times New Roman"/>
        <family val="1"/>
      </rPr>
      <t>..............................................................................................</t>
    </r>
  </si>
  <si>
    <t xml:space="preserve">      Adiantamentos a Entidades...............................................................................</t>
  </si>
  <si>
    <r>
      <t xml:space="preserve">      Crédito a Rec por Acerto Financ c/ Servidores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</t>
    </r>
  </si>
  <si>
    <r>
      <t xml:space="preserve">      Convênios e Instrumentos Congêneres ..</t>
    </r>
    <r>
      <rPr>
        <sz val="8"/>
        <rFont val="Times New Roman"/>
        <family val="1"/>
      </rPr>
      <t xml:space="preserve">................................................... </t>
    </r>
  </si>
  <si>
    <r>
      <t xml:space="preserve">      Plano de Desligamento Incentivado - PDI </t>
    </r>
    <r>
      <rPr>
        <b/>
        <sz val="8"/>
        <rFont val="Times New Roman"/>
        <family val="1"/>
      </rPr>
      <t>(Nota 18)</t>
    </r>
    <r>
      <rPr>
        <sz val="8"/>
        <rFont val="Times New Roman"/>
        <family val="1"/>
      </rPr>
      <t>..........................................................</t>
    </r>
  </si>
  <si>
    <r>
      <t xml:space="preserve">     Plano de Desligamento Incentivado - PDI </t>
    </r>
    <r>
      <rPr>
        <b/>
        <sz val="8"/>
        <rFont val="Times New Roman"/>
        <family val="1"/>
      </rPr>
      <t xml:space="preserve"> (Nota 18)</t>
    </r>
    <r>
      <rPr>
        <sz val="8"/>
        <color indexed="10"/>
        <rFont val="Times New Roman"/>
        <family val="1"/>
      </rPr>
      <t>..</t>
    </r>
    <r>
      <rPr>
        <sz val="8"/>
        <rFont val="Times New Roman"/>
        <family val="1"/>
      </rPr>
      <t>..........................................</t>
    </r>
  </si>
  <si>
    <t>( = ) Resultado antes da Subvenção..................................................................................................................................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</si>
  <si>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</si>
  <si>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Adiantamento p/Aumento de Capital.........................................................</t>
  </si>
  <si>
    <t>Transferência p/Aumento de Capital.........................................................</t>
  </si>
  <si>
    <t xml:space="preserve">   Plano de Desligamento Incentivado - PDI Longo.........................................................................................................................................................................</t>
  </si>
  <si>
    <t xml:space="preserve">      Consignações ...............................................................................................................................................................................</t>
  </si>
  <si>
    <t xml:space="preserve">      Adiantamentos Concedidos a Pessoal.............................................................................................................................</t>
  </si>
  <si>
    <r>
      <t xml:space="preserve">      Crédito a Receber por Acerto Financeiro com Servidores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</t>
    </r>
  </si>
  <si>
    <t xml:space="preserve">   Provisão de Férias..............................................................................................................................................................</t>
  </si>
  <si>
    <t xml:space="preserve">   Ajustes da Depreciação/Amortização Acumulada .............................................................................................................</t>
  </si>
  <si>
    <t xml:space="preserve">   Ajuste no Ativo ...................................................................................................................................................................</t>
  </si>
  <si>
    <t xml:space="preserve">   Plano de Desligamento Incentivado - PDI Curto  ..............................................................................................................................................................................................................</t>
  </si>
  <si>
    <t xml:space="preserve">   Ajustes da Provisão do PDI................................................................................................................................................</t>
  </si>
  <si>
    <t xml:space="preserve"> Lucro / Prejuízo Ajustado................................................................................................................................................</t>
  </si>
  <si>
    <r>
      <t xml:space="preserve">      Obrigações Trab. Previdenciárias e Assistenciais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</t>
    </r>
  </si>
  <si>
    <t xml:space="preserve">      Fornecedores e Contas a Pagar......................................................................................................................................................................................</t>
  </si>
  <si>
    <t xml:space="preserve">      Convênios e Instrumentos Congêneres ..................................................................................................................................................................................................... </t>
  </si>
  <si>
    <t xml:space="preserve">      Transferências Financeiras a Comprovar.................................................................................................................................................................................................................</t>
  </si>
  <si>
    <r>
      <t xml:space="preserve">      Outras Obrigações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</si>
  <si>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7         Resultado de Equivalência Patrimonial............................................................................................................</t>
  </si>
  <si>
    <t>1        Vendas de Mercadorias, Produtos e Serviços..................................................................................................................</t>
  </si>
  <si>
    <t>DEMONSTRAÇÃO DO FLUXO DE CAIXA DOS EXERCÍCIOS  DE 2021 E 2020</t>
  </si>
  <si>
    <r>
      <t xml:space="preserve">     Adiantamento para  Futuro Aumento de Capital </t>
    </r>
    <r>
      <rPr>
        <b/>
        <sz val="8"/>
        <color theme="1"/>
        <rFont val="Times New Roman"/>
        <family val="1"/>
      </rPr>
      <t>(Nota 22)</t>
    </r>
    <r>
      <rPr>
        <sz val="8"/>
        <rFont val="Times New Roman"/>
        <family val="1"/>
      </rPr>
      <t>..............................................................</t>
    </r>
  </si>
  <si>
    <t xml:space="preserve">   Ajuste de 13º Salários...................................................................................................................................................................................................</t>
  </si>
  <si>
    <t xml:space="preserve">   Ajuste da Provisão Processos Judiciais...................................................................................................................................................................................................</t>
  </si>
  <si>
    <t xml:space="preserve">   Provisão de 13º Salário.......................................................................................................................................................</t>
  </si>
  <si>
    <t xml:space="preserve">      Plano de Demissão Incentivado - PDI Curto Prazo.......................................................................................................................................</t>
  </si>
  <si>
    <t>JUNHO 2020</t>
  </si>
  <si>
    <t>JUNHO 2021</t>
  </si>
  <si>
    <t>JUNHO / 2020</t>
  </si>
  <si>
    <t>JUNHO / 2021</t>
  </si>
  <si>
    <t>JUNHO /  2021</t>
  </si>
  <si>
    <t>SALDO EM 30 DE JUNHO / 2020.......................................................</t>
  </si>
  <si>
    <t>SALDO EM 30 DE JUNHO / 2021.......................................................</t>
  </si>
  <si>
    <t>Entradas p/Aumento de Capital ..................................................................</t>
  </si>
  <si>
    <t xml:space="preserve">      Estoques..........................................................................................................................................................................</t>
  </si>
  <si>
    <t xml:space="preserve">      Despesas Antecipadas ........................................................................................................................................................................</t>
  </si>
  <si>
    <t>3    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</si>
  <si>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r>
      <t xml:space="preserve">      Cofins / Pis / Pasep a Recuperar </t>
    </r>
    <r>
      <rPr>
        <sz val="11.5"/>
        <color indexed="8"/>
        <rFont val="Times New Roman"/>
        <family val="1"/>
      </rPr>
      <t>......................................................................................................................................................</t>
    </r>
  </si>
  <si>
    <t xml:space="preserve">      Ajuste de Perdas - Demais Créditos .............................................................................................................................</t>
  </si>
  <si>
    <t>4         Custos das Mercadorias e dos Serviços Vendidos................................................................................................................</t>
  </si>
  <si>
    <t>5         Materiais, Energia, Serviços de Terceiros e Outros.....................................................................................................................................................................................................</t>
  </si>
  <si>
    <t>7         Receitas Financeiras .....................................................................................................................................................................................................</t>
  </si>
  <si>
    <t>8         Subvenções.....................................................................................................................................................................................................</t>
  </si>
  <si>
    <t>9         Pessoal.............................................................................................................................................................</t>
  </si>
  <si>
    <t>9.1      Remuneração Direta..................................................................................................................................................</t>
  </si>
  <si>
    <t>9.2      Benefícios........................................................................................................................................................</t>
  </si>
  <si>
    <t>9.3      FGTS ...........................................................................................................................................................</t>
  </si>
  <si>
    <t>9.4      Contribuição a Entidade Fechada de Previdência (Ceres)..................................................................................</t>
  </si>
  <si>
    <t>9.5      Indenizações e Restituições Trabalhistas.......................................................................................................................</t>
  </si>
  <si>
    <t>9.6      Pessoal Requisitado de Outros Órgãos .......................................................................................................</t>
  </si>
  <si>
    <t>10         Impostos, Taxas e Contribuições.....................................................................................................................................................................................................</t>
  </si>
  <si>
    <t>10.1      Federais ...........................................................................................................................................................</t>
  </si>
  <si>
    <t>10.2      Estaduais..........................................................................................................................................................</t>
  </si>
  <si>
    <t>10.3      Municipais..........................................................................................................................................................</t>
  </si>
  <si>
    <t>11         Remuneração de Capital de Terceiros ....................................................................................................</t>
  </si>
  <si>
    <t>11.1      Despesas Financeiras ..................................................................................................................................................</t>
  </si>
  <si>
    <t>11.2      Outras Despesas............................................................................................................................................</t>
  </si>
  <si>
    <t>12         Remuneração de Capital Próprio................................................................................................................................................</t>
  </si>
  <si>
    <t>12.1      Lucros / Prejuízos do Exercício.......................................................................................................................................................................................................</t>
  </si>
  <si>
    <t>3        Reversões de Provisões........................................................................................................................................................................................................</t>
  </si>
  <si>
    <r>
      <t xml:space="preserve">( =) Resultado Líquido do Exercício </t>
    </r>
    <r>
      <rPr>
        <b/>
        <sz val="10"/>
        <color indexed="8"/>
        <rFont val="Times New Roman"/>
        <family val="1"/>
      </rPr>
      <t>.................................................................................................................</t>
    </r>
  </si>
  <si>
    <t>( = ) Resultado Líquido Abrangente.................................................................................................................</t>
  </si>
  <si>
    <t xml:space="preserve">   Variação Monetária dos Investimentos em Ações ..............................................................................................................</t>
  </si>
  <si>
    <t xml:space="preserve">      Adiantamento – Termo de Execução Descentralizada - LP..........................................................................................................................................</t>
  </si>
  <si>
    <t xml:space="preserve">      Adiantamento – Termo de Execução Descentralizada - CP..........................................................................................................................................</t>
  </si>
  <si>
    <t xml:space="preserve">       Aumento do Ativo Imobilizado/Intangível................................................................................................................................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</si>
</sst>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_ ;\-#,##0.00\ "/>
    <numFmt numFmtId="169" formatCode="General_)"/>
    <numFmt numFmtId="170" formatCode="#,##0_ ;\(#,##0\ \)"/>
    <numFmt numFmtId="171" formatCode="_(* #,##0_);_(* \(#,##0\);_(* &quot;-&quot;??_);_(@_)"/>
    <numFmt numFmtId="172" formatCode="_-* #,##0_-;\-* #,##0_-;_-* &quot;-&quot;??_-;_-@_-"/>
    <numFmt numFmtId="173" formatCode="#,###,"/>
  </numFmts>
  <fonts count="4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/>
      <sz val="11.5"/>
      <name val="Times New Roman"/>
      <family val="1"/>
    </font>
    <font>
      <i/>
      <sz val="9"/>
      <name val="Univers (W1)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Helv"/>
    </font>
    <font>
      <sz val="11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u/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1.5"/>
      <color theme="1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0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169" fontId="14" fillId="0" borderId="0"/>
    <xf numFmtId="43" fontId="19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20">
    <xf numFmtId="0" fontId="0" fillId="0" borderId="0" xfId="0"/>
    <xf numFmtId="4" fontId="21" fillId="0" borderId="1" xfId="0" applyNumberFormat="1" applyFont="1" applyBorder="1"/>
    <xf numFmtId="0" fontId="21" fillId="0" borderId="1" xfId="0" applyFont="1" applyBorder="1"/>
    <xf numFmtId="0" fontId="21" fillId="0" borderId="2" xfId="0" applyFont="1" applyBorder="1"/>
    <xf numFmtId="0" fontId="2" fillId="2" borderId="0" xfId="2" applyFont="1" applyFill="1" applyBorder="1"/>
    <xf numFmtId="0" fontId="9" fillId="2" borderId="2" xfId="2" applyFont="1" applyFill="1" applyBorder="1"/>
    <xf numFmtId="0" fontId="9" fillId="2" borderId="4" xfId="2" applyFont="1" applyFill="1" applyBorder="1"/>
    <xf numFmtId="0" fontId="8" fillId="2" borderId="4" xfId="2" applyFont="1" applyFill="1" applyBorder="1" applyAlignment="1">
      <alignment horizontal="left"/>
    </xf>
    <xf numFmtId="165" fontId="9" fillId="2" borderId="5" xfId="2" applyNumberFormat="1" applyFont="1" applyFill="1" applyBorder="1"/>
    <xf numFmtId="0" fontId="9" fillId="2" borderId="1" xfId="2" applyFont="1" applyFill="1" applyBorder="1"/>
    <xf numFmtId="0" fontId="9" fillId="2" borderId="0" xfId="2" applyFont="1" applyFill="1" applyBorder="1"/>
    <xf numFmtId="0" fontId="8" fillId="2" borderId="0" xfId="2" applyFont="1" applyFill="1" applyBorder="1"/>
    <xf numFmtId="0" fontId="10" fillId="2" borderId="1" xfId="2" applyFont="1" applyFill="1" applyBorder="1"/>
    <xf numFmtId="167" fontId="8" fillId="2" borderId="6" xfId="8" applyNumberFormat="1" applyFont="1" applyFill="1" applyBorder="1" applyAlignment="1">
      <alignment horizontal="center" vertical="center"/>
    </xf>
    <xf numFmtId="167" fontId="8" fillId="2" borderId="5" xfId="8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165" fontId="8" fillId="2" borderId="0" xfId="2" applyNumberFormat="1" applyFont="1" applyFill="1" applyBorder="1"/>
    <xf numFmtId="0" fontId="9" fillId="2" borderId="1" xfId="2" applyFont="1" applyFill="1" applyBorder="1" applyAlignment="1">
      <alignment horizontal="left"/>
    </xf>
    <xf numFmtId="0" fontId="8" fillId="2" borderId="1" xfId="2" applyFont="1" applyFill="1" applyBorder="1"/>
    <xf numFmtId="0" fontId="8" fillId="2" borderId="2" xfId="2" applyFont="1" applyFill="1" applyBorder="1" applyAlignment="1">
      <alignment vertical="top"/>
    </xf>
    <xf numFmtId="0" fontId="9" fillId="2" borderId="4" xfId="2" applyFont="1" applyFill="1" applyBorder="1" applyAlignment="1">
      <alignment vertical="top"/>
    </xf>
    <xf numFmtId="165" fontId="9" fillId="2" borderId="4" xfId="2" applyNumberFormat="1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>
      <alignment horizontal="left"/>
    </xf>
    <xf numFmtId="0" fontId="8" fillId="2" borderId="0" xfId="3" applyFont="1" applyFill="1" applyBorder="1"/>
    <xf numFmtId="0" fontId="9" fillId="2" borderId="0" xfId="2" applyFont="1" applyFill="1" applyBorder="1" applyAlignment="1"/>
    <xf numFmtId="0" fontId="8" fillId="2" borderId="0" xfId="3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165" fontId="3" fillId="2" borderId="0" xfId="2" applyNumberFormat="1" applyFont="1" applyFill="1" applyBorder="1"/>
    <xf numFmtId="165" fontId="4" fillId="2" borderId="0" xfId="2" applyNumberFormat="1" applyFont="1" applyFill="1" applyBorder="1"/>
    <xf numFmtId="0" fontId="11" fillId="2" borderId="0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left"/>
    </xf>
    <xf numFmtId="165" fontId="7" fillId="2" borderId="0" xfId="2" applyNumberFormat="1" applyFont="1" applyFill="1" applyBorder="1"/>
    <xf numFmtId="0" fontId="2" fillId="2" borderId="7" xfId="2" applyFont="1" applyFill="1" applyBorder="1"/>
    <xf numFmtId="0" fontId="2" fillId="2" borderId="8" xfId="2" applyFont="1" applyFill="1" applyBorder="1"/>
    <xf numFmtId="165" fontId="2" fillId="2" borderId="8" xfId="2" applyNumberFormat="1" applyFont="1" applyFill="1" applyBorder="1"/>
    <xf numFmtId="0" fontId="2" fillId="2" borderId="9" xfId="2" applyFont="1" applyFill="1" applyBorder="1"/>
    <xf numFmtId="0" fontId="4" fillId="2" borderId="4" xfId="2" applyFont="1" applyFill="1" applyBorder="1"/>
    <xf numFmtId="0" fontId="4" fillId="2" borderId="1" xfId="2" applyFont="1" applyFill="1" applyBorder="1"/>
    <xf numFmtId="0" fontId="4" fillId="2" borderId="0" xfId="2" applyFont="1" applyFill="1" applyBorder="1"/>
    <xf numFmtId="0" fontId="4" fillId="2" borderId="10" xfId="2" applyFont="1" applyFill="1" applyBorder="1"/>
    <xf numFmtId="0" fontId="4" fillId="2" borderId="2" xfId="2" applyFont="1" applyFill="1" applyBorder="1"/>
    <xf numFmtId="0" fontId="4" fillId="2" borderId="11" xfId="2" applyFont="1" applyFill="1" applyBorder="1"/>
    <xf numFmtId="165" fontId="4" fillId="2" borderId="6" xfId="2" applyNumberFormat="1" applyFont="1" applyFill="1" applyBorder="1"/>
    <xf numFmtId="0" fontId="4" fillId="2" borderId="6" xfId="2" applyFont="1" applyFill="1" applyBorder="1"/>
    <xf numFmtId="0" fontId="4" fillId="2" borderId="0" xfId="2" applyFont="1" applyFill="1" applyBorder="1" applyAlignment="1">
      <alignment horizontal="left"/>
    </xf>
    <xf numFmtId="39" fontId="4" fillId="2" borderId="0" xfId="2" applyNumberFormat="1" applyFont="1" applyFill="1" applyBorder="1"/>
    <xf numFmtId="0" fontId="12" fillId="2" borderId="0" xfId="2" applyFont="1" applyFill="1" applyBorder="1"/>
    <xf numFmtId="0" fontId="6" fillId="2" borderId="0" xfId="2" applyFont="1" applyFill="1" applyBorder="1"/>
    <xf numFmtId="165" fontId="2" fillId="2" borderId="0" xfId="2" applyNumberFormat="1" applyFont="1" applyFill="1" applyBorder="1"/>
    <xf numFmtId="0" fontId="22" fillId="0" borderId="6" xfId="0" applyFont="1" applyBorder="1"/>
    <xf numFmtId="164" fontId="21" fillId="0" borderId="3" xfId="0" applyNumberFormat="1" applyFont="1" applyBorder="1"/>
    <xf numFmtId="164" fontId="21" fillId="0" borderId="6" xfId="0" applyNumberFormat="1" applyFont="1" applyBorder="1"/>
    <xf numFmtId="49" fontId="8" fillId="2" borderId="12" xfId="8" applyNumberFormat="1" applyFont="1" applyFill="1" applyBorder="1" applyAlignment="1">
      <alignment horizontal="center" vertical="center"/>
    </xf>
    <xf numFmtId="0" fontId="21" fillId="0" borderId="7" xfId="0" applyFont="1" applyBorder="1"/>
    <xf numFmtId="0" fontId="22" fillId="0" borderId="12" xfId="0" applyFont="1" applyBorder="1" applyAlignment="1">
      <alignment horizontal="center"/>
    </xf>
    <xf numFmtId="168" fontId="0" fillId="0" borderId="0" xfId="0" applyNumberFormat="1"/>
    <xf numFmtId="43" fontId="2" fillId="2" borderId="0" xfId="7" applyFont="1" applyFill="1" applyBorder="1"/>
    <xf numFmtId="0" fontId="3" fillId="2" borderId="0" xfId="3" applyFont="1" applyFill="1" applyBorder="1"/>
    <xf numFmtId="0" fontId="4" fillId="2" borderId="0" xfId="3" applyFont="1" applyFill="1" applyBorder="1"/>
    <xf numFmtId="165" fontId="6" fillId="2" borderId="0" xfId="3" applyNumberFormat="1" applyFont="1" applyFill="1" applyBorder="1"/>
    <xf numFmtId="0" fontId="3" fillId="2" borderId="0" xfId="3" applyFont="1" applyFill="1" applyBorder="1" applyAlignment="1">
      <alignment horizontal="left"/>
    </xf>
    <xf numFmtId="0" fontId="3" fillId="0" borderId="0" xfId="3" applyFont="1" applyAlignment="1">
      <alignment vertical="center"/>
    </xf>
    <xf numFmtId="0" fontId="4" fillId="2" borderId="0" xfId="3" applyFont="1" applyFill="1" applyBorder="1" applyAlignment="1"/>
    <xf numFmtId="0" fontId="23" fillId="2" borderId="0" xfId="2" applyFont="1" applyFill="1" applyBorder="1"/>
    <xf numFmtId="0" fontId="23" fillId="2" borderId="10" xfId="2" applyFont="1" applyFill="1" applyBorder="1"/>
    <xf numFmtId="0" fontId="9" fillId="2" borderId="7" xfId="2" applyFont="1" applyFill="1" applyBorder="1"/>
    <xf numFmtId="0" fontId="9" fillId="2" borderId="8" xfId="2" applyFont="1" applyFill="1" applyBorder="1"/>
    <xf numFmtId="0" fontId="8" fillId="2" borderId="9" xfId="2" applyFont="1" applyFill="1" applyBorder="1"/>
    <xf numFmtId="0" fontId="8" fillId="2" borderId="13" xfId="2" applyFont="1" applyFill="1" applyBorder="1"/>
    <xf numFmtId="0" fontId="9" fillId="2" borderId="13" xfId="2" applyFont="1" applyFill="1" applyBorder="1"/>
    <xf numFmtId="0" fontId="24" fillId="0" borderId="0" xfId="0" applyFont="1"/>
    <xf numFmtId="0" fontId="25" fillId="0" borderId="0" xfId="0" applyFont="1" applyFill="1" applyBorder="1" applyAlignment="1"/>
    <xf numFmtId="0" fontId="21" fillId="0" borderId="0" xfId="0" applyFont="1" applyBorder="1"/>
    <xf numFmtId="164" fontId="21" fillId="0" borderId="0" xfId="0" applyNumberFormat="1" applyFont="1" applyBorder="1"/>
    <xf numFmtId="0" fontId="26" fillId="0" borderId="0" xfId="0" applyFont="1" applyFill="1"/>
    <xf numFmtId="0" fontId="28" fillId="0" borderId="26" xfId="0" applyFont="1" applyFill="1" applyBorder="1" applyAlignment="1">
      <alignment vertical="top"/>
    </xf>
    <xf numFmtId="0" fontId="27" fillId="0" borderId="0" xfId="0" applyFont="1" applyFill="1" applyAlignment="1"/>
    <xf numFmtId="0" fontId="27" fillId="0" borderId="22" xfId="0" applyFont="1" applyFill="1" applyBorder="1" applyAlignment="1">
      <alignment horizontal="left"/>
    </xf>
    <xf numFmtId="0" fontId="27" fillId="0" borderId="22" xfId="0" applyFont="1" applyFill="1" applyBorder="1" applyAlignment="1"/>
    <xf numFmtId="0" fontId="28" fillId="0" borderId="22" xfId="0" applyFont="1" applyFill="1" applyBorder="1" applyAlignment="1">
      <alignment horizontal="left"/>
    </xf>
    <xf numFmtId="4" fontId="27" fillId="0" borderId="24" xfId="0" applyNumberFormat="1" applyFont="1" applyFill="1" applyBorder="1" applyAlignment="1"/>
    <xf numFmtId="165" fontId="28" fillId="0" borderId="0" xfId="0" applyNumberFormat="1" applyFont="1" applyFill="1" applyBorder="1" applyAlignment="1"/>
    <xf numFmtId="0" fontId="27" fillId="0" borderId="12" xfId="0" applyFont="1" applyFill="1" applyBorder="1" applyAlignment="1"/>
    <xf numFmtId="165" fontId="28" fillId="0" borderId="26" xfId="0" applyNumberFormat="1" applyFont="1" applyFill="1" applyBorder="1" applyAlignment="1">
      <alignment horizontal="center"/>
    </xf>
    <xf numFmtId="165" fontId="28" fillId="0" borderId="23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0" fontId="35" fillId="0" borderId="0" xfId="0" applyFont="1"/>
    <xf numFmtId="0" fontId="21" fillId="0" borderId="28" xfId="0" applyFont="1" applyFill="1" applyBorder="1" applyAlignment="1"/>
    <xf numFmtId="0" fontId="22" fillId="0" borderId="29" xfId="0" applyFont="1" applyFill="1" applyBorder="1" applyAlignment="1"/>
    <xf numFmtId="0" fontId="21" fillId="0" borderId="29" xfId="0" applyFont="1" applyFill="1" applyBorder="1" applyAlignment="1"/>
    <xf numFmtId="0" fontId="21" fillId="0" borderId="29" xfId="0" applyFont="1" applyFill="1" applyBorder="1" applyAlignment="1">
      <alignment horizontal="center"/>
    </xf>
    <xf numFmtId="0" fontId="22" fillId="0" borderId="28" xfId="0" applyFont="1" applyFill="1" applyBorder="1" applyAlignment="1"/>
    <xf numFmtId="0" fontId="22" fillId="0" borderId="29" xfId="0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" fontId="21" fillId="0" borderId="29" xfId="0" applyNumberFormat="1" applyFont="1" applyFill="1" applyBorder="1" applyAlignment="1"/>
    <xf numFmtId="0" fontId="22" fillId="0" borderId="30" xfId="0" applyFont="1" applyFill="1" applyBorder="1" applyAlignment="1">
      <alignment horizontal="center"/>
    </xf>
    <xf numFmtId="0" fontId="21" fillId="0" borderId="30" xfId="0" applyFont="1" applyFill="1" applyBorder="1" applyAlignment="1"/>
    <xf numFmtId="4" fontId="9" fillId="2" borderId="0" xfId="2" applyNumberFormat="1" applyFont="1" applyFill="1" applyBorder="1"/>
    <xf numFmtId="0" fontId="2" fillId="2" borderId="0" xfId="2" applyFill="1"/>
    <xf numFmtId="0" fontId="13" fillId="2" borderId="0" xfId="2" applyFont="1" applyFill="1"/>
    <xf numFmtId="0" fontId="5" fillId="2" borderId="0" xfId="2" applyFont="1" applyFill="1"/>
    <xf numFmtId="165" fontId="7" fillId="2" borderId="0" xfId="2" applyNumberFormat="1" applyFont="1" applyFill="1"/>
    <xf numFmtId="0" fontId="7" fillId="2" borderId="0" xfId="2" applyFont="1" applyFill="1"/>
    <xf numFmtId="0" fontId="7" fillId="2" borderId="0" xfId="2" applyFont="1" applyFill="1" applyAlignment="1">
      <alignment horizontal="left"/>
    </xf>
    <xf numFmtId="43" fontId="2" fillId="2" borderId="0" xfId="2" applyNumberFormat="1" applyFill="1"/>
    <xf numFmtId="165" fontId="11" fillId="2" borderId="0" xfId="2" applyNumberFormat="1" applyFont="1" applyFill="1"/>
    <xf numFmtId="0" fontId="11" fillId="2" borderId="0" xfId="2" applyFont="1" applyFill="1"/>
    <xf numFmtId="165" fontId="4" fillId="2" borderId="0" xfId="2" applyNumberFormat="1" applyFont="1" applyFill="1"/>
    <xf numFmtId="165" fontId="3" fillId="2" borderId="0" xfId="2" applyNumberFormat="1" applyFont="1" applyFill="1"/>
    <xf numFmtId="0" fontId="3" fillId="2" borderId="0" xfId="2" applyFont="1" applyFill="1" applyAlignment="1">
      <alignment horizontal="left"/>
    </xf>
    <xf numFmtId="165" fontId="9" fillId="2" borderId="0" xfId="2" applyNumberFormat="1" applyFont="1" applyFill="1"/>
    <xf numFmtId="165" fontId="8" fillId="2" borderId="0" xfId="2" applyNumberFormat="1" applyFont="1" applyFill="1" applyAlignment="1">
      <alignment horizontal="left"/>
    </xf>
    <xf numFmtId="0" fontId="8" fillId="2" borderId="0" xfId="3" applyFont="1" applyFill="1" applyAlignment="1">
      <alignment horizontal="left"/>
    </xf>
    <xf numFmtId="0" fontId="8" fillId="2" borderId="0" xfId="2" applyFont="1" applyFill="1" applyAlignment="1">
      <alignment horizontal="left"/>
    </xf>
    <xf numFmtId="4" fontId="2" fillId="2" borderId="0" xfId="2" applyNumberFormat="1" applyFill="1"/>
    <xf numFmtId="0" fontId="8" fillId="2" borderId="0" xfId="3" applyFont="1" applyFill="1"/>
    <xf numFmtId="0" fontId="9" fillId="2" borderId="0" xfId="2" applyFont="1" applyFill="1"/>
    <xf numFmtId="165" fontId="8" fillId="2" borderId="0" xfId="2" applyNumberFormat="1" applyFont="1" applyFill="1"/>
    <xf numFmtId="0" fontId="8" fillId="2" borderId="0" xfId="2" applyFont="1" applyFill="1"/>
    <xf numFmtId="165" fontId="9" fillId="2" borderId="0" xfId="2" applyNumberFormat="1" applyFont="1" applyFill="1" applyProtection="1">
      <protection locked="0"/>
    </xf>
    <xf numFmtId="0" fontId="9" fillId="2" borderId="0" xfId="2" applyFont="1" applyFill="1" applyAlignment="1">
      <alignment horizontal="left"/>
    </xf>
    <xf numFmtId="165" fontId="8" fillId="2" borderId="0" xfId="2" applyNumberFormat="1" applyFont="1" applyFill="1" applyProtection="1">
      <protection locked="0"/>
    </xf>
    <xf numFmtId="0" fontId="2" fillId="2" borderId="1" xfId="2" applyFill="1" applyBorder="1"/>
    <xf numFmtId="167" fontId="3" fillId="2" borderId="0" xfId="8" applyNumberFormat="1" applyFont="1" applyFill="1" applyBorder="1" applyAlignment="1">
      <alignment horizontal="right"/>
    </xf>
    <xf numFmtId="0" fontId="3" fillId="2" borderId="1" xfId="2" applyFont="1" applyFill="1" applyBorder="1"/>
    <xf numFmtId="0" fontId="9" fillId="0" borderId="1" xfId="2" applyFont="1" applyFill="1" applyBorder="1" applyAlignment="1">
      <alignment horizontal="left"/>
    </xf>
    <xf numFmtId="165" fontId="9" fillId="2" borderId="0" xfId="2" applyNumberFormat="1" applyFont="1" applyFill="1" applyAlignment="1" applyProtection="1">
      <alignment horizontal="right"/>
      <protection locked="0"/>
    </xf>
    <xf numFmtId="165" fontId="8" fillId="2" borderId="0" xfId="2" applyNumberFormat="1" applyFont="1" applyFill="1" applyAlignment="1" applyProtection="1">
      <alignment horizontal="right"/>
      <protection locked="0"/>
    </xf>
    <xf numFmtId="165" fontId="9" fillId="2" borderId="6" xfId="2" applyNumberFormat="1" applyFont="1" applyFill="1" applyBorder="1" applyAlignment="1" applyProtection="1">
      <alignment horizontal="right" vertical="top"/>
      <protection locked="0"/>
    </xf>
    <xf numFmtId="43" fontId="9" fillId="2" borderId="0" xfId="2" applyNumberFormat="1" applyFont="1" applyFill="1"/>
    <xf numFmtId="0" fontId="27" fillId="2" borderId="0" xfId="0" applyFont="1" applyFill="1"/>
    <xf numFmtId="0" fontId="28" fillId="0" borderId="2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9" fontId="28" fillId="0" borderId="2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" fontId="27" fillId="0" borderId="0" xfId="0" applyNumberFormat="1" applyFont="1" applyFill="1" applyBorder="1" applyAlignment="1">
      <alignment horizontal="left"/>
    </xf>
    <xf numFmtId="0" fontId="28" fillId="0" borderId="27" xfId="0" applyFont="1" applyFill="1" applyBorder="1" applyAlignment="1">
      <alignment horizontal="left" vertical="top"/>
    </xf>
    <xf numFmtId="0" fontId="26" fillId="0" borderId="12" xfId="0" applyFont="1" applyFill="1" applyBorder="1"/>
    <xf numFmtId="165" fontId="28" fillId="0" borderId="22" xfId="0" applyNumberFormat="1" applyFont="1" applyFill="1" applyBorder="1" applyAlignment="1"/>
    <xf numFmtId="49" fontId="28" fillId="0" borderId="3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13" xfId="0" applyFont="1" applyFill="1" applyBorder="1"/>
    <xf numFmtId="0" fontId="3" fillId="2" borderId="0" xfId="2" applyFont="1" applyFill="1" applyBorder="1"/>
    <xf numFmtId="0" fontId="3" fillId="2" borderId="10" xfId="2" applyFont="1" applyFill="1" applyBorder="1"/>
    <xf numFmtId="3" fontId="2" fillId="2" borderId="0" xfId="2" applyNumberFormat="1" applyFill="1"/>
    <xf numFmtId="171" fontId="9" fillId="2" borderId="0" xfId="2" applyNumberFormat="1" applyFont="1" applyFill="1"/>
    <xf numFmtId="172" fontId="0" fillId="0" borderId="0" xfId="7" applyNumberFormat="1" applyFont="1"/>
    <xf numFmtId="170" fontId="22" fillId="0" borderId="0" xfId="0" applyNumberFormat="1" applyFont="1" applyBorder="1"/>
    <xf numFmtId="43" fontId="0" fillId="0" borderId="0" xfId="0" applyNumberFormat="1"/>
    <xf numFmtId="3" fontId="26" fillId="0" borderId="0" xfId="0" applyNumberFormat="1" applyFont="1" applyFill="1"/>
    <xf numFmtId="43" fontId="0" fillId="0" borderId="0" xfId="7" applyFont="1"/>
    <xf numFmtId="0" fontId="37" fillId="2" borderId="0" xfId="0" applyFont="1" applyFill="1"/>
    <xf numFmtId="0" fontId="2" fillId="2" borderId="0" xfId="2" applyFont="1" applyFill="1" applyBorder="1" applyAlignment="1"/>
    <xf numFmtId="3" fontId="9" fillId="2" borderId="0" xfId="2" applyNumberFormat="1" applyFont="1" applyFill="1" applyBorder="1"/>
    <xf numFmtId="3" fontId="3" fillId="2" borderId="0" xfId="8" applyNumberFormat="1" applyFont="1" applyFill="1" applyBorder="1" applyAlignment="1">
      <alignment horizontal="right"/>
    </xf>
    <xf numFmtId="4" fontId="26" fillId="0" borderId="0" xfId="0" applyNumberFormat="1" applyFont="1" applyFill="1"/>
    <xf numFmtId="3" fontId="26" fillId="0" borderId="0" xfId="0" applyNumberFormat="1" applyFont="1"/>
    <xf numFmtId="43" fontId="26" fillId="0" borderId="0" xfId="0" applyNumberFormat="1" applyFont="1" applyFill="1"/>
    <xf numFmtId="0" fontId="26" fillId="0" borderId="0" xfId="0" applyFont="1"/>
    <xf numFmtId="43" fontId="26" fillId="0" borderId="0" xfId="7" applyFont="1" applyFill="1"/>
    <xf numFmtId="4" fontId="26" fillId="0" borderId="0" xfId="0" applyNumberFormat="1" applyFont="1"/>
    <xf numFmtId="3" fontId="24" fillId="0" borderId="0" xfId="0" applyNumberFormat="1" applyFont="1"/>
    <xf numFmtId="4" fontId="8" fillId="0" borderId="6" xfId="8" applyNumberFormat="1" applyFont="1" applyFill="1" applyBorder="1" applyAlignment="1">
      <alignment horizontal="right" vertical="top"/>
    </xf>
    <xf numFmtId="4" fontId="8" fillId="2" borderId="6" xfId="8" applyNumberFormat="1" applyFont="1" applyFill="1" applyBorder="1" applyAlignment="1">
      <alignment horizontal="right" vertical="top"/>
    </xf>
    <xf numFmtId="4" fontId="29" fillId="0" borderId="0" xfId="8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/>
    <xf numFmtId="0" fontId="2" fillId="2" borderId="0" xfId="2" applyFill="1" applyAlignment="1">
      <alignment horizontal="right"/>
    </xf>
    <xf numFmtId="0" fontId="0" fillId="0" borderId="0" xfId="0" applyFill="1"/>
    <xf numFmtId="173" fontId="31" fillId="0" borderId="3" xfId="8" applyNumberFormat="1" applyFont="1" applyFill="1" applyBorder="1" applyAlignment="1">
      <alignment horizontal="right"/>
    </xf>
    <xf numFmtId="173" fontId="27" fillId="0" borderId="3" xfId="0" applyNumberFormat="1" applyFont="1" applyFill="1" applyBorder="1" applyAlignment="1"/>
    <xf numFmtId="173" fontId="27" fillId="0" borderId="0" xfId="0" applyNumberFormat="1" applyFont="1" applyFill="1" applyAlignment="1"/>
    <xf numFmtId="173" fontId="26" fillId="0" borderId="3" xfId="0" applyNumberFormat="1" applyFont="1" applyFill="1" applyBorder="1"/>
    <xf numFmtId="173" fontId="29" fillId="0" borderId="3" xfId="8" applyNumberFormat="1" applyFont="1" applyFill="1" applyBorder="1" applyAlignment="1">
      <alignment horizontal="right"/>
    </xf>
    <xf numFmtId="173" fontId="27" fillId="0" borderId="0" xfId="0" applyNumberFormat="1" applyFont="1" applyFill="1" applyBorder="1" applyAlignment="1">
      <alignment horizontal="right"/>
    </xf>
    <xf numFmtId="173" fontId="27" fillId="0" borderId="3" xfId="0" applyNumberFormat="1" applyFont="1" applyFill="1" applyBorder="1" applyAlignment="1">
      <alignment horizontal="right"/>
    </xf>
    <xf numFmtId="173" fontId="31" fillId="0" borderId="6" xfId="8" applyNumberFormat="1" applyFont="1" applyFill="1" applyBorder="1" applyAlignment="1">
      <alignment horizontal="right"/>
    </xf>
    <xf numFmtId="173" fontId="27" fillId="0" borderId="23" xfId="0" applyNumberFormat="1" applyFont="1" applyFill="1" applyBorder="1" applyAlignment="1"/>
    <xf numFmtId="173" fontId="27" fillId="0" borderId="22" xfId="0" applyNumberFormat="1" applyFont="1" applyFill="1" applyBorder="1" applyAlignment="1"/>
    <xf numFmtId="173" fontId="27" fillId="0" borderId="23" xfId="0" applyNumberFormat="1" applyFont="1" applyFill="1" applyBorder="1" applyAlignment="1">
      <alignment horizontal="right"/>
    </xf>
    <xf numFmtId="173" fontId="29" fillId="0" borderId="1" xfId="8" applyNumberFormat="1" applyFont="1" applyFill="1" applyBorder="1" applyAlignment="1">
      <alignment horizontal="right"/>
    </xf>
    <xf numFmtId="173" fontId="33" fillId="0" borderId="23" xfId="0" applyNumberFormat="1" applyFont="1" applyFill="1" applyBorder="1" applyAlignment="1">
      <alignment horizontal="right"/>
    </xf>
    <xf numFmtId="173" fontId="33" fillId="0" borderId="22" xfId="0" applyNumberFormat="1" applyFont="1" applyFill="1" applyBorder="1" applyAlignment="1">
      <alignment horizontal="right"/>
    </xf>
    <xf numFmtId="173" fontId="27" fillId="0" borderId="22" xfId="0" applyNumberFormat="1" applyFont="1" applyFill="1" applyBorder="1" applyAlignment="1">
      <alignment horizontal="right"/>
    </xf>
    <xf numFmtId="173" fontId="28" fillId="0" borderId="23" xfId="0" applyNumberFormat="1" applyFont="1" applyFill="1" applyBorder="1" applyAlignment="1">
      <alignment horizontal="right"/>
    </xf>
    <xf numFmtId="173" fontId="28" fillId="0" borderId="22" xfId="0" applyNumberFormat="1" applyFont="1" applyFill="1" applyBorder="1" applyAlignment="1">
      <alignment horizontal="right"/>
    </xf>
    <xf numFmtId="173" fontId="21" fillId="0" borderId="44" xfId="0" applyNumberFormat="1" applyFont="1" applyFill="1" applyBorder="1" applyAlignment="1"/>
    <xf numFmtId="173" fontId="21" fillId="0" borderId="30" xfId="0" applyNumberFormat="1" applyFont="1" applyFill="1" applyBorder="1" applyAlignment="1"/>
    <xf numFmtId="173" fontId="21" fillId="0" borderId="43" xfId="0" applyNumberFormat="1" applyFont="1" applyFill="1" applyBorder="1" applyAlignment="1"/>
    <xf numFmtId="173" fontId="21" fillId="0" borderId="29" xfId="0" applyNumberFormat="1" applyFont="1" applyFill="1" applyBorder="1" applyAlignment="1"/>
    <xf numFmtId="173" fontId="21" fillId="0" borderId="43" xfId="0" applyNumberFormat="1" applyFont="1" applyFill="1" applyBorder="1" applyAlignment="1">
      <alignment horizontal="right"/>
    </xf>
    <xf numFmtId="173" fontId="21" fillId="0" borderId="29" xfId="0" applyNumberFormat="1" applyFont="1" applyFill="1" applyBorder="1" applyAlignment="1">
      <alignment horizontal="right"/>
    </xf>
    <xf numFmtId="173" fontId="22" fillId="0" borderId="43" xfId="0" applyNumberFormat="1" applyFont="1" applyFill="1" applyBorder="1" applyAlignment="1"/>
    <xf numFmtId="173" fontId="22" fillId="0" borderId="29" xfId="0" applyNumberFormat="1" applyFont="1" applyFill="1" applyBorder="1" applyAlignment="1"/>
    <xf numFmtId="173" fontId="22" fillId="0" borderId="43" xfId="0" applyNumberFormat="1" applyFont="1" applyFill="1" applyBorder="1" applyAlignment="1">
      <alignment horizontal="right"/>
    </xf>
    <xf numFmtId="173" fontId="22" fillId="0" borderId="29" xfId="0" applyNumberFormat="1" applyFont="1" applyFill="1" applyBorder="1" applyAlignment="1">
      <alignment horizontal="right"/>
    </xf>
    <xf numFmtId="173" fontId="22" fillId="0" borderId="47" xfId="0" applyNumberFormat="1" applyFont="1" applyFill="1" applyBorder="1" applyAlignment="1">
      <alignment horizontal="right"/>
    </xf>
    <xf numFmtId="173" fontId="21" fillId="0" borderId="45" xfId="0" applyNumberFormat="1" applyFont="1" applyFill="1" applyBorder="1" applyAlignment="1"/>
    <xf numFmtId="173" fontId="21" fillId="0" borderId="46" xfId="0" applyNumberFormat="1" applyFont="1" applyFill="1" applyBorder="1" applyAlignment="1"/>
    <xf numFmtId="173" fontId="9" fillId="2" borderId="12" xfId="8" applyNumberFormat="1" applyFont="1" applyFill="1" applyBorder="1" applyAlignment="1">
      <alignment horizontal="right"/>
    </xf>
    <xf numFmtId="173" fontId="9" fillId="2" borderId="13" xfId="2" applyNumberFormat="1" applyFont="1" applyFill="1" applyBorder="1"/>
    <xf numFmtId="173" fontId="9" fillId="2" borderId="3" xfId="8" applyNumberFormat="1" applyFont="1" applyFill="1" applyBorder="1" applyAlignment="1">
      <alignment horizontal="right"/>
    </xf>
    <xf numFmtId="173" fontId="8" fillId="2" borderId="3" xfId="7" applyNumberFormat="1" applyFont="1" applyFill="1" applyBorder="1" applyAlignment="1">
      <alignment horizontal="right"/>
    </xf>
    <xf numFmtId="173" fontId="8" fillId="2" borderId="13" xfId="7" applyNumberFormat="1" applyFont="1" applyFill="1" applyBorder="1" applyAlignment="1">
      <alignment horizontal="right"/>
    </xf>
    <xf numFmtId="173" fontId="9" fillId="0" borderId="3" xfId="7" applyNumberFormat="1" applyFont="1" applyFill="1" applyBorder="1" applyAlignment="1">
      <alignment horizontal="right"/>
    </xf>
    <xf numFmtId="173" fontId="8" fillId="0" borderId="3" xfId="7" applyNumberFormat="1" applyFont="1" applyFill="1" applyBorder="1" applyAlignment="1">
      <alignment horizontal="right"/>
    </xf>
    <xf numFmtId="173" fontId="21" fillId="0" borderId="3" xfId="0" applyNumberFormat="1" applyFont="1" applyFill="1" applyBorder="1" applyAlignment="1">
      <alignment horizontal="right"/>
    </xf>
    <xf numFmtId="173" fontId="40" fillId="2" borderId="1" xfId="8" applyNumberFormat="1" applyFont="1" applyFill="1" applyBorder="1" applyAlignment="1">
      <alignment horizontal="right"/>
    </xf>
    <xf numFmtId="173" fontId="39" fillId="2" borderId="1" xfId="8" applyNumberFormat="1" applyFont="1" applyFill="1" applyBorder="1" applyAlignment="1">
      <alignment horizontal="right"/>
    </xf>
    <xf numFmtId="173" fontId="39" fillId="2" borderId="3" xfId="8" applyNumberFormat="1" applyFont="1" applyFill="1" applyBorder="1" applyAlignment="1">
      <alignment horizontal="right"/>
    </xf>
    <xf numFmtId="173" fontId="39" fillId="0" borderId="1" xfId="8" applyNumberFormat="1" applyFont="1" applyFill="1" applyBorder="1" applyAlignment="1">
      <alignment horizontal="right"/>
    </xf>
    <xf numFmtId="173" fontId="40" fillId="2" borderId="3" xfId="8" applyNumberFormat="1" applyFont="1" applyFill="1" applyBorder="1" applyAlignment="1">
      <alignment horizontal="right"/>
    </xf>
    <xf numFmtId="173" fontId="9" fillId="2" borderId="3" xfId="2" applyNumberFormat="1" applyFont="1" applyFill="1" applyBorder="1"/>
    <xf numFmtId="173" fontId="9" fillId="2" borderId="3" xfId="7" applyNumberFormat="1" applyFont="1" applyFill="1" applyBorder="1" applyAlignment="1">
      <alignment horizontal="right"/>
    </xf>
    <xf numFmtId="173" fontId="9" fillId="2" borderId="3" xfId="2" applyNumberFormat="1" applyFont="1" applyFill="1" applyBorder="1" applyAlignment="1" applyProtection="1">
      <alignment horizontal="right"/>
      <protection locked="0"/>
    </xf>
    <xf numFmtId="173" fontId="8" fillId="2" borderId="3" xfId="2" applyNumberFormat="1" applyFont="1" applyFill="1" applyBorder="1" applyAlignment="1" applyProtection="1">
      <alignment horizontal="right"/>
      <protection locked="0"/>
    </xf>
    <xf numFmtId="173" fontId="2" fillId="2" borderId="0" xfId="2" applyNumberFormat="1" applyFill="1"/>
    <xf numFmtId="49" fontId="41" fillId="0" borderId="3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" xfId="4" applyFont="1" applyBorder="1"/>
    <xf numFmtId="0" fontId="43" fillId="0" borderId="1" xfId="0" applyFont="1" applyBorder="1"/>
    <xf numFmtId="0" fontId="41" fillId="0" borderId="1" xfId="0" applyFont="1" applyBorder="1"/>
    <xf numFmtId="173" fontId="41" fillId="0" borderId="1" xfId="0" applyNumberFormat="1" applyFont="1" applyBorder="1"/>
    <xf numFmtId="173" fontId="41" fillId="0" borderId="12" xfId="0" applyNumberFormat="1" applyFont="1" applyBorder="1"/>
    <xf numFmtId="173" fontId="43" fillId="0" borderId="3" xfId="0" applyNumberFormat="1" applyFont="1" applyBorder="1"/>
    <xf numFmtId="173" fontId="43" fillId="0" borderId="1" xfId="0" applyNumberFormat="1" applyFont="1" applyFill="1" applyBorder="1"/>
    <xf numFmtId="173" fontId="43" fillId="0" borderId="3" xfId="0" applyNumberFormat="1" applyFont="1" applyFill="1" applyBorder="1"/>
    <xf numFmtId="173" fontId="26" fillId="0" borderId="0" xfId="0" applyNumberFormat="1" applyFont="1" applyFill="1"/>
    <xf numFmtId="0" fontId="37" fillId="0" borderId="0" xfId="0" applyFont="1" applyFill="1"/>
    <xf numFmtId="165" fontId="8" fillId="0" borderId="0" xfId="2" applyNumberFormat="1" applyFont="1" applyFill="1" applyProtection="1">
      <protection locked="0"/>
    </xf>
    <xf numFmtId="173" fontId="27" fillId="0" borderId="3" xfId="8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65" fontId="28" fillId="0" borderId="7" xfId="0" applyNumberFormat="1" applyFont="1" applyFill="1" applyBorder="1" applyAlignment="1">
      <alignment horizontal="center" vertical="center" wrapText="1"/>
    </xf>
    <xf numFmtId="165" fontId="28" fillId="0" borderId="8" xfId="0" applyNumberFormat="1" applyFont="1" applyFill="1" applyBorder="1" applyAlignment="1">
      <alignment horizontal="center" vertical="center" wrapText="1"/>
    </xf>
    <xf numFmtId="165" fontId="28" fillId="0" borderId="9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15" fillId="0" borderId="32" xfId="0" applyFont="1" applyFill="1" applyBorder="1"/>
    <xf numFmtId="0" fontId="15" fillId="0" borderId="31" xfId="0" applyFont="1" applyFill="1" applyBorder="1"/>
    <xf numFmtId="0" fontId="22" fillId="0" borderId="42" xfId="0" applyFont="1" applyFill="1" applyBorder="1" applyAlignment="1">
      <alignment horizontal="center" vertical="center"/>
    </xf>
    <xf numFmtId="0" fontId="15" fillId="0" borderId="41" xfId="0" applyFont="1" applyFill="1" applyBorder="1"/>
    <xf numFmtId="0" fontId="15" fillId="0" borderId="40" xfId="0" applyFont="1" applyFill="1" applyBorder="1"/>
    <xf numFmtId="0" fontId="22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/>
    <xf numFmtId="0" fontId="15" fillId="0" borderId="34" xfId="0" applyFont="1" applyFill="1" applyBorder="1"/>
    <xf numFmtId="0" fontId="22" fillId="0" borderId="39" xfId="0" applyFont="1" applyFill="1" applyBorder="1" applyAlignment="1">
      <alignment horizontal="center" vertical="center"/>
    </xf>
    <xf numFmtId="0" fontId="15" fillId="0" borderId="25" xfId="0" applyFont="1" applyFill="1" applyBorder="1"/>
    <xf numFmtId="0" fontId="15" fillId="0" borderId="38" xfId="0" applyFont="1" applyFill="1" applyBorder="1"/>
    <xf numFmtId="0" fontId="22" fillId="0" borderId="37" xfId="0" applyFont="1" applyFill="1" applyBorder="1" applyAlignment="1">
      <alignment horizontal="center" vertical="center"/>
    </xf>
    <xf numFmtId="0" fontId="15" fillId="0" borderId="24" xfId="0" applyFont="1" applyFill="1" applyBorder="1"/>
    <xf numFmtId="0" fontId="15" fillId="0" borderId="36" xfId="0" applyFont="1" applyFill="1" applyBorder="1"/>
    <xf numFmtId="0" fontId="3" fillId="2" borderId="0" xfId="3" applyFont="1" applyFill="1" applyBorder="1" applyAlignment="1">
      <alignment horizontal="justify" vertical="justify" wrapText="1"/>
    </xf>
    <xf numFmtId="0" fontId="4" fillId="2" borderId="0" xfId="3" applyFont="1" applyFill="1" applyAlignment="1">
      <alignment horizontal="justify" vertical="justify" wrapText="1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9" fillId="2" borderId="2" xfId="2" applyFont="1" applyFill="1" applyBorder="1" applyAlignment="1">
      <alignment wrapText="1"/>
    </xf>
    <xf numFmtId="0" fontId="9" fillId="2" borderId="4" xfId="2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2" borderId="13" xfId="2" applyFont="1" applyFill="1" applyBorder="1" applyAlignment="1">
      <alignment wrapText="1"/>
    </xf>
    <xf numFmtId="0" fontId="8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horizontal="left"/>
    </xf>
    <xf numFmtId="0" fontId="4" fillId="2" borderId="0" xfId="2" applyFont="1" applyFill="1" applyBorder="1" applyAlignment="1"/>
    <xf numFmtId="0" fontId="4" fillId="2" borderId="13" xfId="2" applyFont="1" applyFill="1" applyBorder="1" applyAlignment="1"/>
    <xf numFmtId="0" fontId="40" fillId="2" borderId="12" xfId="2" applyFont="1" applyFill="1" applyBorder="1" applyAlignment="1">
      <alignment horizontal="center" vertical="center" wrapText="1"/>
    </xf>
    <xf numFmtId="0" fontId="40" fillId="2" borderId="3" xfId="2" applyFont="1" applyFill="1" applyBorder="1" applyAlignment="1">
      <alignment horizontal="center" vertical="center" wrapText="1"/>
    </xf>
    <xf numFmtId="0" fontId="40" fillId="2" borderId="6" xfId="2" applyFont="1" applyFill="1" applyBorder="1" applyAlignment="1">
      <alignment horizontal="center" vertical="center" wrapText="1"/>
    </xf>
    <xf numFmtId="0" fontId="40" fillId="2" borderId="1" xfId="2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center" vertical="center"/>
    </xf>
    <xf numFmtId="0" fontId="40" fillId="2" borderId="13" xfId="2" applyFont="1" applyFill="1" applyBorder="1" applyAlignment="1">
      <alignment horizontal="center" vertical="center"/>
    </xf>
    <xf numFmtId="0" fontId="40" fillId="2" borderId="7" xfId="2" applyFont="1" applyFill="1" applyBorder="1" applyAlignment="1">
      <alignment horizontal="center" vertical="center" wrapText="1"/>
    </xf>
    <xf numFmtId="0" fontId="40" fillId="2" borderId="8" xfId="2" applyFont="1" applyFill="1" applyBorder="1" applyAlignment="1">
      <alignment horizontal="center" vertical="center" wrapText="1"/>
    </xf>
    <xf numFmtId="0" fontId="40" fillId="2" borderId="9" xfId="2" applyFont="1" applyFill="1" applyBorder="1" applyAlignment="1">
      <alignment horizontal="center" vertical="center" wrapText="1"/>
    </xf>
    <xf numFmtId="0" fontId="40" fillId="2" borderId="1" xfId="2" applyFont="1" applyFill="1" applyBorder="1" applyAlignment="1">
      <alignment horizontal="center" vertical="center" wrapText="1"/>
    </xf>
    <xf numFmtId="0" fontId="40" fillId="2" borderId="0" xfId="2" applyFont="1" applyFill="1" applyBorder="1" applyAlignment="1">
      <alignment horizontal="center" vertical="center" wrapText="1"/>
    </xf>
    <xf numFmtId="0" fontId="40" fillId="2" borderId="13" xfId="2" applyFont="1" applyFill="1" applyBorder="1" applyAlignment="1">
      <alignment horizontal="center" vertical="center" wrapText="1"/>
    </xf>
    <xf numFmtId="0" fontId="40" fillId="2" borderId="2" xfId="2" applyFont="1" applyFill="1" applyBorder="1" applyAlignment="1">
      <alignment horizontal="center" vertical="center" wrapText="1"/>
    </xf>
    <xf numFmtId="0" fontId="40" fillId="2" borderId="4" xfId="2" applyFont="1" applyFill="1" applyBorder="1" applyAlignment="1">
      <alignment horizontal="center" vertical="center" wrapText="1"/>
    </xf>
    <xf numFmtId="0" fontId="40" fillId="2" borderId="5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39" fillId="2" borderId="21" xfId="2" applyFont="1" applyFill="1" applyBorder="1" applyAlignment="1">
      <alignment horizontal="center" vertical="center" wrapText="1"/>
    </xf>
    <xf numFmtId="0" fontId="39" fillId="2" borderId="16" xfId="2" applyFont="1" applyFill="1" applyBorder="1" applyAlignment="1">
      <alignment horizontal="center" vertical="center" wrapText="1"/>
    </xf>
    <xf numFmtId="0" fontId="39" fillId="2" borderId="17" xfId="2" applyFont="1" applyFill="1" applyBorder="1" applyAlignment="1">
      <alignment horizontal="center" vertical="center" wrapText="1"/>
    </xf>
    <xf numFmtId="0" fontId="40" fillId="2" borderId="14" xfId="2" applyFont="1" applyFill="1" applyBorder="1" applyAlignment="1">
      <alignment horizontal="center" vertical="center" wrapText="1"/>
    </xf>
    <xf numFmtId="0" fontId="40" fillId="2" borderId="15" xfId="2" applyFont="1" applyFill="1" applyBorder="1" applyAlignment="1">
      <alignment horizontal="center" vertical="center" wrapText="1"/>
    </xf>
    <xf numFmtId="165" fontId="40" fillId="2" borderId="3" xfId="2" applyNumberFormat="1" applyFont="1" applyFill="1" applyBorder="1" applyAlignment="1">
      <alignment horizontal="center" vertical="center" wrapText="1"/>
    </xf>
    <xf numFmtId="165" fontId="40" fillId="2" borderId="6" xfId="2" applyNumberFormat="1" applyFont="1" applyFill="1" applyBorder="1" applyAlignment="1">
      <alignment horizontal="center" vertical="center" wrapText="1"/>
    </xf>
    <xf numFmtId="0" fontId="39" fillId="2" borderId="3" xfId="2" applyFont="1" applyFill="1" applyBorder="1" applyAlignment="1">
      <alignment horizontal="center" vertical="center" wrapText="1"/>
    </xf>
    <xf numFmtId="0" fontId="39" fillId="2" borderId="6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3" xfId="2"/>
    <cellStyle name="Normal 3 2" xfId="3"/>
    <cellStyle name="Normal 4" xfId="4"/>
    <cellStyle name="Normal 5" xfId="5"/>
    <cellStyle name="Normal 6" xfId="6"/>
    <cellStyle name="Vírgula" xfId="7" builtinId="3"/>
    <cellStyle name="Vírgul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1</xdr:row>
      <xdr:rowOff>47625</xdr:rowOff>
    </xdr:from>
    <xdr:to>
      <xdr:col>0</xdr:col>
      <xdr:colOff>5972175</xdr:colOff>
      <xdr:row>5</xdr:row>
      <xdr:rowOff>38100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oneCellAnchor>
    <xdr:from>
      <xdr:col>0</xdr:col>
      <xdr:colOff>0</xdr:colOff>
      <xdr:row>59</xdr:row>
      <xdr:rowOff>163286</xdr:rowOff>
    </xdr:from>
    <xdr:ext cx="11484428" cy="30480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DB1A34B-95B0-41FA-8C9D-EF8147459E18}"/>
            </a:ext>
          </a:extLst>
        </xdr:cNvPr>
        <xdr:cNvSpPr txBox="1"/>
      </xdr:nvSpPr>
      <xdr:spPr>
        <a:xfrm>
          <a:off x="0" y="11402786"/>
          <a:ext cx="11484428" cy="304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Celso Luiz Moretti                                                                                                                                  </a:t>
          </a:r>
          <a:r>
            <a:rPr lang="pt-B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Tiago Toledo Ferreira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Presidente                                                                                                                                                  Diretor-Executivo de Gestão Institucional 		 		                                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080.210.298-03                                                                                                            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051.727.796-47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eaLnBrk="1" fontAlgn="auto" latinLnBrk="0" hangingPunct="1">
            <a:lnSpc>
              <a:spcPts val="700"/>
            </a:lnSpc>
          </a:pP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Bruno Coelho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Soares                                                                                            	                 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Susy Darlen Barros da Penha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Gerente Financeiro e Contábil                                                                            	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Contadora – CRC – DF 007472/O-2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026.328.954-05                                                                                         </a:t>
          </a:r>
          <a:r>
            <a:rPr lang="pt-BR" sz="100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399.778.381-00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3038475</xdr:colOff>
      <xdr:row>0</xdr:row>
      <xdr:rowOff>76200</xdr:rowOff>
    </xdr:from>
    <xdr:to>
      <xdr:col>1</xdr:col>
      <xdr:colOff>76200</xdr:colOff>
      <xdr:row>5</xdr:row>
      <xdr:rowOff>85725</xdr:rowOff>
    </xdr:to>
    <xdr:pic>
      <xdr:nvPicPr>
        <xdr:cNvPr id="83989" name="Picture 3">
          <a:extLst>
            <a:ext uri="{FF2B5EF4-FFF2-40B4-BE49-F238E27FC236}">
              <a16:creationId xmlns:a16="http://schemas.microsoft.com/office/drawing/2014/main" id="{00000000-0008-0000-0200-000015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238125"/>
          <a:ext cx="2085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13608</xdr:colOff>
      <xdr:row>31</xdr:row>
      <xdr:rowOff>0</xdr:rowOff>
    </xdr:from>
    <xdr:ext cx="8103289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608" y="6490607"/>
          <a:ext cx="81032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27</xdr:row>
      <xdr:rowOff>64633</xdr:rowOff>
    </xdr:from>
    <xdr:ext cx="7591424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5851071"/>
          <a:ext cx="7591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744074" cy="163602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80E69066-A160-4012-AF7C-FA4B96886E0E}"/>
            </a:ext>
          </a:extLst>
        </xdr:cNvPr>
        <xdr:cNvSpPr txBox="1"/>
      </xdr:nvSpPr>
      <xdr:spPr>
        <a:xfrm>
          <a:off x="0" y="5453063"/>
          <a:ext cx="9744074" cy="1636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Celso Luiz Moretti                                                                                                                                  </a:t>
          </a:r>
          <a:r>
            <a:rPr lang="pt-B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Tiago Toledo Ferreira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Presidente                                                                                                                                                  Diretor-Executivo de Gestão Institucional 		                                 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080.210.298-03                                                                                                            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051.727.796-47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>
            <a:lnSpc>
              <a:spcPts val="700"/>
            </a:lnSpc>
          </a:pP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Bruno Coelho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Soares                                                                                        	                  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Susy Darlen Barros da Penha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Gerente Financeiro e Contábil                                                                            	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Contadora – CRC – DF 007472/O-2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026.328.954-05                                                                                         	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399.778.381-00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81029DC-D574-45BA-BC3D-315706A2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476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63FB80E-01CA-4AE2-8233-806E63B7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0" y="0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EAF234A5-BD52-47C0-8139-4A040926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476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BB4B5349-DA65-483D-83F8-789D8D10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0" y="0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88</xdr:row>
      <xdr:rowOff>0</xdr:rowOff>
    </xdr:from>
    <xdr:ext cx="9744074" cy="1636022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6554507A-D019-4B16-BB62-DF938D42BD71}"/>
            </a:ext>
          </a:extLst>
        </xdr:cNvPr>
        <xdr:cNvSpPr txBox="1"/>
      </xdr:nvSpPr>
      <xdr:spPr>
        <a:xfrm>
          <a:off x="0" y="15382875"/>
          <a:ext cx="9744074" cy="1636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Celso Luiz Moretti                                                                                                                                  </a:t>
          </a:r>
          <a:r>
            <a:rPr lang="pt-B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Tiago Toledo Ferreira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Presidente                                                                                                                                                  Diretor-Executivo de Gestão Institucional 		                                 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080.210.298-03                                                                                                            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051.727.796-47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>
            <a:lnSpc>
              <a:spcPts val="700"/>
            </a:lnSpc>
          </a:pP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Bruno Coelho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Soares                                                                                        	                  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Susy Darlen Barros da Penha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Gerente Financeiro e Contábil                                                                            	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Contadora – CRC – DF 007472/O-2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026.328.954-05                                                                                         	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399.778.381-00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152400</xdr:rowOff>
    </xdr:from>
    <xdr:to>
      <xdr:col>4</xdr:col>
      <xdr:colOff>542925</xdr:colOff>
      <xdr:row>6</xdr:row>
      <xdr:rowOff>0</xdr:rowOff>
    </xdr:to>
    <xdr:pic>
      <xdr:nvPicPr>
        <xdr:cNvPr id="16042" name="Picture 3">
          <a:extLst>
            <a:ext uri="{FF2B5EF4-FFF2-40B4-BE49-F238E27FC236}">
              <a16:creationId xmlns:a16="http://schemas.microsoft.com/office/drawing/2014/main" id="{00000000-0008-0000-0400-0000A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152400"/>
          <a:ext cx="2085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13607</xdr:colOff>
      <xdr:row>40</xdr:row>
      <xdr:rowOff>106590</xdr:rowOff>
    </xdr:from>
    <xdr:ext cx="836438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607" y="10214996"/>
          <a:ext cx="8364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34</xdr:row>
      <xdr:rowOff>78922</xdr:rowOff>
    </xdr:from>
    <xdr:ext cx="8195916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8996703"/>
          <a:ext cx="81959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9744074" cy="1636022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97CD8CD1-364A-4F24-BDF1-83F8AF55ED26}"/>
            </a:ext>
          </a:extLst>
        </xdr:cNvPr>
        <xdr:cNvSpPr txBox="1"/>
      </xdr:nvSpPr>
      <xdr:spPr>
        <a:xfrm>
          <a:off x="0" y="9060656"/>
          <a:ext cx="9744074" cy="1636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Celso Luiz Moretti                                                                                                                                  </a:t>
          </a:r>
          <a:r>
            <a:rPr lang="pt-B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Tiago Toledo Ferreira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Presidente                                                                                                                                                  Diretor-Executivo de Gestão Institucional 		                                 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080.210.298-03                                                                                                            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051.727.796-47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>
            <a:lnSpc>
              <a:spcPts val="700"/>
            </a:lnSpc>
          </a:pP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Bruno Coelho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Soares                                                                                        	                  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Susy Darlen Barros da Penha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Gerente Financeiro e Contábil                                                                            	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Contadora – CRC – DF 007472/O-2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026.328.954-05                                                                                         	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399.778.381-00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pt-B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1192759-CF2C-4C58-BEA2-D1F56858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47625"/>
          <a:ext cx="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3</xdr:col>
      <xdr:colOff>1047750</xdr:colOff>
      <xdr:row>5</xdr:row>
      <xdr:rowOff>66675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5A0B4D3-3F27-424E-A05C-AA5647E0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0100" y="0"/>
          <a:ext cx="1800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92</xdr:row>
      <xdr:rowOff>0</xdr:rowOff>
    </xdr:from>
    <xdr:ext cx="8441333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9504558-5784-4BE9-BFD0-AA575759AB37}"/>
            </a:ext>
          </a:extLst>
        </xdr:cNvPr>
        <xdr:cNvSpPr txBox="1"/>
      </xdr:nvSpPr>
      <xdr:spPr>
        <a:xfrm>
          <a:off x="0" y="16754475"/>
          <a:ext cx="84413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9315237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FA308A4-C369-4EB7-8ABD-623CD4F942C8}"/>
            </a:ext>
          </a:extLst>
        </xdr:cNvPr>
        <xdr:cNvSpPr txBox="1"/>
      </xdr:nvSpPr>
      <xdr:spPr>
        <a:xfrm>
          <a:off x="0" y="18078450"/>
          <a:ext cx="93152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89</xdr:row>
      <xdr:rowOff>106136</xdr:rowOff>
    </xdr:from>
    <xdr:ext cx="820072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5BB20998-E949-4F42-B58E-1A04ED648F33}"/>
            </a:ext>
          </a:extLst>
        </xdr:cNvPr>
        <xdr:cNvSpPr txBox="1"/>
      </xdr:nvSpPr>
      <xdr:spPr>
        <a:xfrm>
          <a:off x="0" y="16289111"/>
          <a:ext cx="82007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5</xdr:col>
      <xdr:colOff>0</xdr:colOff>
      <xdr:row>67</xdr:row>
      <xdr:rowOff>0</xdr:rowOff>
    </xdr:from>
    <xdr:to>
      <xdr:col>5</xdr:col>
      <xdr:colOff>635000</xdr:colOff>
      <xdr:row>70</xdr:row>
      <xdr:rowOff>63500</xdr:rowOff>
    </xdr:to>
    <xdr:sp macro="" textlink="">
      <xdr:nvSpPr>
        <xdr:cNvPr id="8" name="AutoShape 1" descr="blob:https://web.whatsapp.com/329001f0-915d-4006-88fd-83190bcf6565">
          <a:extLst>
            <a:ext uri="{FF2B5EF4-FFF2-40B4-BE49-F238E27FC236}">
              <a16:creationId xmlns:a16="http://schemas.microsoft.com/office/drawing/2014/main" id="{BF209DBD-82E5-45E1-B810-15FAF1B52CDD}"/>
            </a:ext>
          </a:extLst>
        </xdr:cNvPr>
        <xdr:cNvSpPr>
          <a:spLocks noChangeAspect="1" noChangeArrowheads="1"/>
        </xdr:cNvSpPr>
      </xdr:nvSpPr>
      <xdr:spPr bwMode="auto">
        <a:xfrm>
          <a:off x="8185150" y="11344275"/>
          <a:ext cx="635000" cy="6350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90</xdr:row>
      <xdr:rowOff>84667</xdr:rowOff>
    </xdr:from>
    <xdr:ext cx="7450666" cy="174185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94BE3F0E-3827-49CD-819C-46369142FB2C}"/>
            </a:ext>
          </a:extLst>
        </xdr:cNvPr>
        <xdr:cNvSpPr txBox="1"/>
      </xdr:nvSpPr>
      <xdr:spPr>
        <a:xfrm>
          <a:off x="0" y="16458142"/>
          <a:ext cx="7450666" cy="17418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Celso Luiz Moretti                                                                                                                           </a:t>
          </a:r>
          <a:r>
            <a:rPr lang="pt-B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Tiago Toledo Ferreira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Presidente                                                                                                                                           Diretor-Executivo de Gestão Institucional                                        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080.210.298-03                                                                                                           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051.727.796-47</a:t>
          </a: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</a:t>
          </a:r>
          <a:endParaRPr lang="pt-BR" sz="1000" i="1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>
            <a:lnSpc>
              <a:spcPts val="700"/>
            </a:lnSpc>
          </a:pP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Bruno Coelho</a:t>
          </a:r>
          <a:r>
            <a:rPr lang="pt-BR" sz="1000" b="1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Soares                                                                               	              </a:t>
          </a:r>
          <a:r>
            <a:rPr lang="pt-BR" sz="10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Susy Darlen Barros da Penha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Gerente Financeiro e Contábil                                                                           	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Contadora – CRC – DF 007472/O-2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endParaRPr lang="pt-BR" sz="100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700"/>
            </a:lnSpc>
          </a:pPr>
          <a:r>
            <a:rPr lang="pt-BR" sz="10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026.328.954-05                                                                                 	              </a:t>
          </a:r>
          <a:r>
            <a:rPr lang="pt-BR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CPF: 399.778.381-00</a:t>
          </a:r>
          <a:endParaRPr lang="pt-BR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CCG/Demonstra&#231;&#245;es%20Cont&#225;beis/Planilha%20de%20DRE%20-%20V0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CCG/Encerramento%20do%20Exercicio/1&#186;%20Trimestre/Planilha%20de%20DRE%20-%20V0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0"/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/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topLeftCell="A22" zoomScaleNormal="100" workbookViewId="0">
      <selection activeCell="A12" sqref="A12"/>
    </sheetView>
  </sheetViews>
  <sheetFormatPr defaultColWidth="9.140625" defaultRowHeight="11.25"/>
  <cols>
    <col min="1" max="1" width="44.7109375" style="76" customWidth="1"/>
    <col min="2" max="3" width="10.7109375" style="76" bestFit="1" customWidth="1"/>
    <col min="4" max="4" width="14" style="76" bestFit="1" customWidth="1"/>
    <col min="5" max="5" width="42.5703125" style="76" customWidth="1"/>
    <col min="6" max="7" width="10.7109375" style="76" bestFit="1" customWidth="1"/>
    <col min="8" max="8" width="14" style="76" bestFit="1" customWidth="1"/>
    <col min="9" max="9" width="12.5703125" style="76" bestFit="1" customWidth="1"/>
    <col min="10" max="10" width="11.7109375" style="76" bestFit="1" customWidth="1"/>
    <col min="11" max="11" width="15.28515625" style="76" bestFit="1" customWidth="1"/>
    <col min="12" max="13" width="14" style="76" bestFit="1" customWidth="1"/>
    <col min="14" max="14" width="11.7109375" style="76" bestFit="1" customWidth="1"/>
    <col min="15" max="16384" width="9.140625" style="76"/>
  </cols>
  <sheetData>
    <row r="1" spans="1:9" ht="13.15" customHeight="1">
      <c r="A1" s="243" t="s">
        <v>0</v>
      </c>
      <c r="B1" s="244"/>
      <c r="C1" s="244"/>
      <c r="D1" s="244"/>
      <c r="E1" s="244"/>
      <c r="F1" s="244"/>
      <c r="G1" s="244"/>
      <c r="H1" s="245"/>
    </row>
    <row r="2" spans="1:9" ht="13.15" customHeight="1">
      <c r="A2" s="240" t="s">
        <v>1</v>
      </c>
      <c r="B2" s="241"/>
      <c r="C2" s="241"/>
      <c r="D2" s="241"/>
      <c r="E2" s="241"/>
      <c r="F2" s="241"/>
      <c r="G2" s="241"/>
      <c r="H2" s="242"/>
    </row>
    <row r="3" spans="1:9" ht="13.15" customHeight="1">
      <c r="A3" s="240" t="s">
        <v>19</v>
      </c>
      <c r="B3" s="241"/>
      <c r="C3" s="241"/>
      <c r="D3" s="241"/>
      <c r="E3" s="241"/>
      <c r="F3" s="241"/>
      <c r="G3" s="241"/>
      <c r="H3" s="242"/>
    </row>
    <row r="4" spans="1:9" ht="12.6" customHeight="1">
      <c r="A4" s="240" t="s">
        <v>133</v>
      </c>
      <c r="B4" s="241"/>
      <c r="C4" s="241"/>
      <c r="D4" s="241"/>
      <c r="E4" s="241"/>
      <c r="F4" s="241"/>
      <c r="G4" s="241"/>
      <c r="H4" s="242"/>
    </row>
    <row r="5" spans="1:9" ht="12.6" customHeight="1">
      <c r="A5" s="133"/>
      <c r="B5" s="134"/>
      <c r="C5" s="134"/>
      <c r="D5" s="134"/>
      <c r="E5" s="135"/>
      <c r="F5" s="135"/>
      <c r="G5" s="147"/>
      <c r="H5" s="148"/>
    </row>
    <row r="6" spans="1:9" ht="13.15" customHeight="1">
      <c r="A6" s="237" t="s">
        <v>4</v>
      </c>
      <c r="B6" s="238"/>
      <c r="C6" s="238"/>
      <c r="D6" s="239"/>
      <c r="E6" s="237" t="s">
        <v>5</v>
      </c>
      <c r="F6" s="238"/>
      <c r="G6" s="238"/>
      <c r="H6" s="239"/>
    </row>
    <row r="7" spans="1:9">
      <c r="A7" s="80"/>
      <c r="B7" s="87" t="s">
        <v>172</v>
      </c>
      <c r="C7" s="136" t="s">
        <v>171</v>
      </c>
      <c r="D7" s="146" t="s">
        <v>49</v>
      </c>
      <c r="E7" s="78"/>
      <c r="F7" s="87" t="s">
        <v>172</v>
      </c>
      <c r="G7" s="136" t="s">
        <v>171</v>
      </c>
      <c r="H7" s="137" t="s">
        <v>49</v>
      </c>
    </row>
    <row r="8" spans="1:9">
      <c r="A8" s="80"/>
      <c r="B8" s="86" t="s">
        <v>2</v>
      </c>
      <c r="C8" s="85" t="s">
        <v>2</v>
      </c>
      <c r="D8" s="138" t="s">
        <v>2</v>
      </c>
      <c r="E8" s="78"/>
      <c r="F8" s="85" t="s">
        <v>2</v>
      </c>
      <c r="G8" s="85" t="s">
        <v>2</v>
      </c>
      <c r="H8" s="138" t="s">
        <v>2</v>
      </c>
    </row>
    <row r="9" spans="1:9" ht="7.15" customHeight="1">
      <c r="A9" s="81"/>
      <c r="B9" s="84"/>
      <c r="C9" s="83"/>
      <c r="D9" s="144"/>
      <c r="E9" s="139"/>
      <c r="F9" s="82"/>
      <c r="G9" s="145"/>
      <c r="H9" s="144"/>
    </row>
    <row r="10" spans="1:9">
      <c r="A10" s="81" t="s">
        <v>31</v>
      </c>
      <c r="B10" s="175">
        <f>SUM(B12,B15,B23,B25)</f>
        <v>589328002.16999996</v>
      </c>
      <c r="C10" s="175">
        <f>SUM(C12,C15,C23,C25)</f>
        <v>580807901.29000008</v>
      </c>
      <c r="D10" s="175">
        <f>SUM(D12,D15,D23,D25)</f>
        <v>388187542.10000002</v>
      </c>
      <c r="E10" s="140" t="s">
        <v>32</v>
      </c>
      <c r="F10" s="175">
        <f>SUM(F12:F20)</f>
        <v>835134463.43000019</v>
      </c>
      <c r="G10" s="175">
        <f>SUM(G12:G20)</f>
        <v>789647256.50000012</v>
      </c>
      <c r="H10" s="175">
        <f>SUM(H12:H20)</f>
        <v>659570321.38999999</v>
      </c>
    </row>
    <row r="11" spans="1:9" ht="6.6" customHeight="1">
      <c r="A11" s="81"/>
      <c r="B11" s="176"/>
      <c r="C11" s="177"/>
      <c r="D11" s="178"/>
      <c r="E11" s="140"/>
      <c r="F11" s="183"/>
      <c r="G11" s="184"/>
      <c r="H11" s="178"/>
    </row>
    <row r="12" spans="1:9">
      <c r="A12" s="79" t="s">
        <v>77</v>
      </c>
      <c r="B12" s="179">
        <f>SUM(B13)</f>
        <v>387814798.25999999</v>
      </c>
      <c r="C12" s="179">
        <f>SUM(C13)</f>
        <v>384896744.86000001</v>
      </c>
      <c r="D12" s="179">
        <f>SUM(D13)</f>
        <v>254197634.59</v>
      </c>
      <c r="E12" s="141" t="s">
        <v>76</v>
      </c>
      <c r="F12" s="179">
        <f>677825738.84+7812052.45-33390500.11-9005099.61+2196426.97</f>
        <v>645438618.54000008</v>
      </c>
      <c r="G12" s="179">
        <v>630097529.70000005</v>
      </c>
      <c r="H12" s="236">
        <v>486443000</v>
      </c>
      <c r="I12" s="233"/>
    </row>
    <row r="13" spans="1:9">
      <c r="A13" s="79" t="s">
        <v>75</v>
      </c>
      <c r="B13" s="179">
        <v>387814798.25999999</v>
      </c>
      <c r="C13" s="179">
        <v>384896744.86000001</v>
      </c>
      <c r="D13" s="179">
        <v>254197634.59</v>
      </c>
      <c r="E13" s="141" t="s">
        <v>74</v>
      </c>
      <c r="F13" s="179">
        <v>26266947.77</v>
      </c>
      <c r="G13" s="179">
        <v>19527464.329999998</v>
      </c>
      <c r="H13" s="179">
        <v>5933084.96</v>
      </c>
    </row>
    <row r="14" spans="1:9">
      <c r="A14" s="79"/>
      <c r="B14" s="179"/>
      <c r="C14" s="180"/>
      <c r="D14" s="178"/>
      <c r="E14" s="141" t="s">
        <v>73</v>
      </c>
      <c r="F14" s="179">
        <f>25074583.07+33390500.11+9005099.61-2196426.97</f>
        <v>65273755.819999993</v>
      </c>
      <c r="G14" s="179">
        <v>31150261.109999999</v>
      </c>
      <c r="H14" s="179">
        <v>31953000</v>
      </c>
      <c r="I14" s="233"/>
    </row>
    <row r="15" spans="1:9">
      <c r="A15" s="79" t="s">
        <v>72</v>
      </c>
      <c r="B15" s="179">
        <f>SUM(B16:B21)</f>
        <v>157539964.72999999</v>
      </c>
      <c r="C15" s="179">
        <f>SUM(C16:C21)</f>
        <v>155711706.50999999</v>
      </c>
      <c r="D15" s="179">
        <f>SUM(D16:D21)</f>
        <v>96149789.75999999</v>
      </c>
      <c r="E15" s="141" t="s">
        <v>142</v>
      </c>
      <c r="F15" s="179">
        <v>26734692.219999999</v>
      </c>
      <c r="G15" s="179">
        <v>44812722.390000001</v>
      </c>
      <c r="H15" s="179">
        <v>49553555.219999999</v>
      </c>
    </row>
    <row r="16" spans="1:9">
      <c r="A16" s="79" t="s">
        <v>134</v>
      </c>
      <c r="B16" s="179">
        <v>2638265.21</v>
      </c>
      <c r="C16" s="179">
        <v>392855.05</v>
      </c>
      <c r="D16" s="179">
        <v>231695.98</v>
      </c>
      <c r="E16" s="141" t="s">
        <v>141</v>
      </c>
      <c r="F16" s="179">
        <v>996.12</v>
      </c>
      <c r="G16" s="179">
        <v>202751</v>
      </c>
      <c r="H16" s="179" t="s">
        <v>37</v>
      </c>
    </row>
    <row r="17" spans="1:12">
      <c r="A17" s="79" t="s">
        <v>44</v>
      </c>
      <c r="B17" s="179">
        <f>119389048.86+36647.93</f>
        <v>119425696.79000001</v>
      </c>
      <c r="C17" s="179">
        <f>101497764.02+38783.73</f>
        <v>101536547.75</v>
      </c>
      <c r="D17" s="179">
        <v>36359279.509999998</v>
      </c>
      <c r="E17" s="141" t="s">
        <v>93</v>
      </c>
      <c r="F17" s="179">
        <v>70771106.219999999</v>
      </c>
      <c r="G17" s="179">
        <v>63466167.479999997</v>
      </c>
      <c r="H17" s="179">
        <v>85220311.819999993</v>
      </c>
    </row>
    <row r="18" spans="1:12">
      <c r="A18" s="79" t="s">
        <v>139</v>
      </c>
      <c r="B18" s="179">
        <v>14867181.869999999</v>
      </c>
      <c r="C18" s="179">
        <v>16116744.050000001</v>
      </c>
      <c r="D18" s="179">
        <v>16156804.9</v>
      </c>
      <c r="E18" s="141" t="s">
        <v>70</v>
      </c>
      <c r="F18" s="179">
        <f>157100.28+6390.98+420+1120+104985.51+89804.19+130890.78+157635</f>
        <v>648346.74</v>
      </c>
      <c r="G18" s="179">
        <f>1940.08+6390.98+559+160+254+21094.2+203804.19+156158.04</f>
        <v>390360.49</v>
      </c>
      <c r="H18" s="179">
        <f>80+228186.5+43804.19+157635+6390.98+31272.72</f>
        <v>467369.39</v>
      </c>
    </row>
    <row r="19" spans="1:12">
      <c r="A19" s="79" t="s">
        <v>71</v>
      </c>
      <c r="B19" s="179">
        <f>6978253.04+503933.71</f>
        <v>7482186.75</v>
      </c>
      <c r="C19" s="179">
        <v>5503877.6399999997</v>
      </c>
      <c r="D19" s="179">
        <v>6289127.5499999998</v>
      </c>
      <c r="E19" s="141"/>
      <c r="F19" s="185"/>
      <c r="G19" s="186"/>
      <c r="H19" s="181"/>
    </row>
    <row r="20" spans="1:12">
      <c r="A20" s="79" t="s">
        <v>69</v>
      </c>
      <c r="B20" s="179">
        <f>9416621.52+1787999.77</f>
        <v>11204621.289999999</v>
      </c>
      <c r="C20" s="179">
        <v>30448001.109999999</v>
      </c>
      <c r="D20" s="179">
        <v>34557524.399999999</v>
      </c>
      <c r="E20" s="141"/>
      <c r="F20" s="187"/>
      <c r="G20" s="188"/>
      <c r="H20" s="178"/>
    </row>
    <row r="21" spans="1:12">
      <c r="A21" s="79" t="s">
        <v>68</v>
      </c>
      <c r="B21" s="179">
        <v>1922012.82</v>
      </c>
      <c r="C21" s="179">
        <f>1713680.91</f>
        <v>1713680.91</v>
      </c>
      <c r="D21" s="179">
        <v>2555357.42</v>
      </c>
      <c r="E21" s="141"/>
      <c r="F21" s="185"/>
      <c r="G21" s="189"/>
      <c r="H21" s="178"/>
    </row>
    <row r="22" spans="1:12" ht="6.6" customHeight="1">
      <c r="A22" s="79"/>
      <c r="B22" s="179"/>
      <c r="C22" s="180"/>
      <c r="D22" s="179"/>
      <c r="E22" s="141"/>
      <c r="F22" s="185"/>
      <c r="G22" s="189"/>
      <c r="H22" s="178"/>
    </row>
    <row r="23" spans="1:12">
      <c r="A23" s="79" t="s">
        <v>67</v>
      </c>
      <c r="B23" s="179">
        <v>43961655.799999997</v>
      </c>
      <c r="C23" s="179">
        <v>40153707.57</v>
      </c>
      <c r="D23" s="179">
        <v>37821945.280000001</v>
      </c>
      <c r="E23" s="141"/>
      <c r="F23" s="185"/>
      <c r="G23" s="189"/>
      <c r="H23" s="178"/>
    </row>
    <row r="24" spans="1:12" ht="6.6" customHeight="1">
      <c r="A24" s="79"/>
      <c r="B24" s="179"/>
      <c r="C24" s="179"/>
      <c r="D24" s="179"/>
      <c r="E24" s="141"/>
      <c r="F24" s="185"/>
      <c r="G24" s="189"/>
      <c r="H24" s="178"/>
    </row>
    <row r="25" spans="1:12">
      <c r="A25" s="79" t="s">
        <v>66</v>
      </c>
      <c r="B25" s="179">
        <v>11583.38</v>
      </c>
      <c r="C25" s="179">
        <v>45742.35</v>
      </c>
      <c r="D25" s="179">
        <v>18172.47</v>
      </c>
      <c r="E25" s="141"/>
      <c r="F25" s="185"/>
      <c r="G25" s="189"/>
      <c r="H25" s="178"/>
    </row>
    <row r="26" spans="1:12" ht="6.6" customHeight="1">
      <c r="A26" s="79"/>
      <c r="B26" s="179"/>
      <c r="C26" s="180"/>
      <c r="D26" s="178"/>
      <c r="E26" s="141"/>
      <c r="F26" s="185"/>
      <c r="G26" s="189"/>
      <c r="H26" s="178"/>
    </row>
    <row r="27" spans="1:12">
      <c r="A27" s="81" t="s">
        <v>33</v>
      </c>
      <c r="B27" s="175">
        <f>SUM(B29,B40,B46,B55)</f>
        <v>1164279457.48</v>
      </c>
      <c r="C27" s="175">
        <f>SUM(C29,C40,C46,C55)</f>
        <v>1153277565.3800001</v>
      </c>
      <c r="D27" s="175">
        <f>SUM(D29,D40,D46,D55)</f>
        <v>1157793820.4100001</v>
      </c>
      <c r="E27" s="140" t="s">
        <v>34</v>
      </c>
      <c r="F27" s="175">
        <f>SUM(F29:F40)</f>
        <v>369631237.19999999</v>
      </c>
      <c r="G27" s="175">
        <f>SUM(G29:G39)</f>
        <v>356988583.12</v>
      </c>
      <c r="H27" s="175">
        <f>SUM(H29:H39)</f>
        <v>292904950.55000001</v>
      </c>
    </row>
    <row r="28" spans="1:12" ht="6.6" customHeight="1">
      <c r="A28" s="79"/>
      <c r="B28" s="181"/>
      <c r="C28" s="180"/>
      <c r="D28" s="175"/>
      <c r="E28" s="140"/>
      <c r="F28" s="185"/>
      <c r="G28" s="189"/>
      <c r="H28" s="178"/>
      <c r="L28" s="156"/>
    </row>
    <row r="29" spans="1:12">
      <c r="A29" s="79" t="s">
        <v>65</v>
      </c>
      <c r="B29" s="179">
        <f>SUM(B30:B38)</f>
        <v>354808059.69999999</v>
      </c>
      <c r="C29" s="179">
        <f>SUM(C30:C38)</f>
        <v>331485885.50999999</v>
      </c>
      <c r="D29" s="179">
        <f>SUM(D30:D38)</f>
        <v>344489833.53999996</v>
      </c>
      <c r="E29" s="141"/>
      <c r="F29" s="185"/>
      <c r="G29" s="189"/>
      <c r="H29" s="178"/>
    </row>
    <row r="30" spans="1:12">
      <c r="A30" s="79" t="s">
        <v>64</v>
      </c>
      <c r="B30" s="179">
        <v>4945851.75</v>
      </c>
      <c r="C30" s="179">
        <v>4742090.3</v>
      </c>
      <c r="D30" s="179">
        <v>4825863.92</v>
      </c>
      <c r="E30" s="141" t="s">
        <v>94</v>
      </c>
      <c r="F30" s="179">
        <v>329241204.81999999</v>
      </c>
      <c r="G30" s="179">
        <v>236221059.77000001</v>
      </c>
      <c r="H30" s="179">
        <v>252514918.16999999</v>
      </c>
      <c r="I30" s="156"/>
      <c r="J30" s="162"/>
      <c r="L30" s="156"/>
    </row>
    <row r="31" spans="1:12">
      <c r="A31" s="80" t="s">
        <v>63</v>
      </c>
      <c r="B31" s="179">
        <v>275286074.25</v>
      </c>
      <c r="C31" s="179">
        <v>256809327.30000001</v>
      </c>
      <c r="D31" s="179">
        <v>268064095.62</v>
      </c>
      <c r="E31" s="141" t="s">
        <v>166</v>
      </c>
      <c r="F31" s="179" t="s">
        <v>37</v>
      </c>
      <c r="G31" s="179">
        <v>39332718.700000003</v>
      </c>
      <c r="H31" s="179" t="s">
        <v>37</v>
      </c>
    </row>
    <row r="32" spans="1:12">
      <c r="A32" s="80" t="s">
        <v>62</v>
      </c>
      <c r="B32" s="179">
        <v>19071802.010000002</v>
      </c>
      <c r="C32" s="179">
        <v>17289493.050000001</v>
      </c>
      <c r="D32" s="179">
        <v>19163954.710000001</v>
      </c>
      <c r="E32" s="141" t="s">
        <v>143</v>
      </c>
      <c r="F32" s="179">
        <v>40390032.380000003</v>
      </c>
      <c r="G32" s="179">
        <v>81434804.650000006</v>
      </c>
      <c r="H32" s="179">
        <v>40390032.380000003</v>
      </c>
    </row>
    <row r="33" spans="1:10">
      <c r="A33" s="80" t="s">
        <v>140</v>
      </c>
      <c r="B33" s="179">
        <v>7463032.5499999998</v>
      </c>
      <c r="C33" s="179">
        <v>7665691.9100000001</v>
      </c>
      <c r="D33" s="179">
        <v>7463032.5499999998</v>
      </c>
      <c r="E33" s="141"/>
      <c r="F33" s="185"/>
      <c r="G33" s="189"/>
      <c r="H33" s="178"/>
    </row>
    <row r="34" spans="1:10">
      <c r="A34" s="80" t="s">
        <v>61</v>
      </c>
      <c r="B34" s="179">
        <v>6444316.0599999996</v>
      </c>
      <c r="C34" s="179">
        <v>6234378.2000000002</v>
      </c>
      <c r="D34" s="179">
        <v>6227028.2000000002</v>
      </c>
      <c r="E34" s="141"/>
      <c r="F34" s="185"/>
      <c r="G34" s="189"/>
      <c r="H34" s="178"/>
    </row>
    <row r="35" spans="1:10">
      <c r="A35" s="79" t="s">
        <v>122</v>
      </c>
      <c r="B35" s="179">
        <v>42199475.710000001</v>
      </c>
      <c r="C35" s="179">
        <v>42199475.710000001</v>
      </c>
      <c r="D35" s="179">
        <v>42199475.710000001</v>
      </c>
      <c r="E35" s="141"/>
      <c r="F35" s="185"/>
      <c r="G35" s="189"/>
      <c r="H35" s="178"/>
    </row>
    <row r="36" spans="1:10">
      <c r="A36" s="80" t="s">
        <v>60</v>
      </c>
      <c r="B36" s="179">
        <f>4134.66+50024.78</f>
        <v>54159.44</v>
      </c>
      <c r="C36" s="179">
        <f>5770.16+49640.49</f>
        <v>55410.649999999994</v>
      </c>
      <c r="D36" s="179">
        <f>4134.66+50024.78</f>
        <v>54159.44</v>
      </c>
      <c r="E36" s="141"/>
      <c r="F36" s="185"/>
      <c r="G36" s="189"/>
      <c r="H36" s="178"/>
    </row>
    <row r="37" spans="1:10">
      <c r="A37" s="79" t="s">
        <v>69</v>
      </c>
      <c r="B37" s="179">
        <v>2916310.89</v>
      </c>
      <c r="C37" s="179" t="s">
        <v>37</v>
      </c>
      <c r="D37" s="179" t="s">
        <v>37</v>
      </c>
      <c r="E37" s="142"/>
      <c r="F37" s="185"/>
      <c r="G37" s="189"/>
      <c r="H37" s="178"/>
    </row>
    <row r="38" spans="1:10">
      <c r="A38" s="80" t="s">
        <v>135</v>
      </c>
      <c r="B38" s="179">
        <v>-3572962.96</v>
      </c>
      <c r="C38" s="179">
        <f>-3509981.61</f>
        <v>-3509981.61</v>
      </c>
      <c r="D38" s="179">
        <v>-3507776.61</v>
      </c>
      <c r="E38" s="142"/>
      <c r="F38" s="185"/>
      <c r="G38" s="189"/>
      <c r="H38" s="178"/>
    </row>
    <row r="39" spans="1:10">
      <c r="A39" s="79"/>
      <c r="B39" s="181"/>
      <c r="C39" s="180"/>
      <c r="D39" s="178"/>
      <c r="E39" s="141"/>
      <c r="F39" s="185"/>
      <c r="G39" s="189"/>
      <c r="H39" s="178"/>
    </row>
    <row r="40" spans="1:10">
      <c r="A40" s="79" t="s">
        <v>59</v>
      </c>
      <c r="B40" s="179">
        <f>B41+B43+B44+B42</f>
        <v>8199047.2299999995</v>
      </c>
      <c r="C40" s="179">
        <f>C41+C43+C44+C42</f>
        <v>8275557.0599999996</v>
      </c>
      <c r="D40" s="179">
        <f>D41+D43+D44+D42</f>
        <v>8259126.9799999995</v>
      </c>
      <c r="E40" s="141"/>
      <c r="F40" s="185"/>
      <c r="G40" s="189"/>
      <c r="H40" s="178"/>
    </row>
    <row r="41" spans="1:10">
      <c r="A41" s="79" t="s">
        <v>58</v>
      </c>
      <c r="B41" s="179">
        <f>726984.37+1855377.9</f>
        <v>2582362.27</v>
      </c>
      <c r="C41" s="179">
        <f>726984.37+1855377.9</f>
        <v>2582362.27</v>
      </c>
      <c r="D41" s="179">
        <f>726984.37+1855377.9</f>
        <v>2582362.27</v>
      </c>
      <c r="E41" s="140"/>
      <c r="F41" s="185"/>
      <c r="G41" s="189"/>
      <c r="H41" s="178"/>
    </row>
    <row r="42" spans="1:10">
      <c r="A42" s="79" t="s">
        <v>57</v>
      </c>
      <c r="B42" s="179">
        <v>-726984.37</v>
      </c>
      <c r="C42" s="179">
        <f>-726984.37</f>
        <v>-726984.37</v>
      </c>
      <c r="D42" s="179">
        <v>-726984.37</v>
      </c>
      <c r="E42" s="140"/>
      <c r="F42" s="185"/>
      <c r="G42" s="189"/>
      <c r="H42" s="178"/>
    </row>
    <row r="43" spans="1:10">
      <c r="A43" s="79" t="s">
        <v>56</v>
      </c>
      <c r="B43" s="179">
        <v>5915640.7699999996</v>
      </c>
      <c r="C43" s="179">
        <v>5915640.7699999996</v>
      </c>
      <c r="D43" s="179">
        <v>5915640.7699999996</v>
      </c>
      <c r="E43" s="140"/>
      <c r="F43" s="185"/>
      <c r="G43" s="189"/>
      <c r="H43" s="178"/>
    </row>
    <row r="44" spans="1:10">
      <c r="A44" s="79" t="s">
        <v>55</v>
      </c>
      <c r="B44" s="179">
        <v>428028.56</v>
      </c>
      <c r="C44" s="179">
        <v>504538.39</v>
      </c>
      <c r="D44" s="179">
        <v>488108.31</v>
      </c>
      <c r="E44" s="140"/>
      <c r="F44" s="185"/>
      <c r="G44" s="189"/>
      <c r="H44" s="178"/>
    </row>
    <row r="45" spans="1:10" ht="6.6" customHeight="1">
      <c r="A45" s="79"/>
      <c r="B45" s="181"/>
      <c r="C45" s="180"/>
      <c r="D45" s="178"/>
      <c r="E45" s="140"/>
      <c r="F45" s="190"/>
      <c r="G45" s="191"/>
      <c r="H45" s="178"/>
    </row>
    <row r="46" spans="1:10">
      <c r="A46" s="79" t="s">
        <v>54</v>
      </c>
      <c r="B46" s="179">
        <f>B47+B51</f>
        <v>738362524.92999995</v>
      </c>
      <c r="C46" s="179">
        <f>C47+C51</f>
        <v>762044241.65999997</v>
      </c>
      <c r="D46" s="179">
        <f>D47+D51</f>
        <v>741790680.44000006</v>
      </c>
      <c r="E46" s="140"/>
      <c r="F46" s="190"/>
      <c r="G46" s="191"/>
      <c r="H46" s="178"/>
    </row>
    <row r="47" spans="1:10">
      <c r="A47" s="79" t="s">
        <v>90</v>
      </c>
      <c r="B47" s="179">
        <f>SUM(B48:B49)</f>
        <v>219033771.20999992</v>
      </c>
      <c r="C47" s="179">
        <f>SUM(C48:C49)</f>
        <v>229267041.25</v>
      </c>
      <c r="D47" s="179">
        <f>SUM(D48:D49)</f>
        <v>216820203.94000006</v>
      </c>
      <c r="E47" s="140" t="s">
        <v>35</v>
      </c>
      <c r="F47" s="175">
        <f>SUM(F49,F51,F53)</f>
        <v>548841759.0199995</v>
      </c>
      <c r="G47" s="175">
        <f>SUM(G49,G51,G53)</f>
        <v>587449627.05000019</v>
      </c>
      <c r="H47" s="175">
        <f>SUM(H49,H51,H53)</f>
        <v>593505392.75</v>
      </c>
    </row>
    <row r="48" spans="1:10">
      <c r="A48" s="79" t="s">
        <v>137</v>
      </c>
      <c r="B48" s="179">
        <v>1011039018.5599999</v>
      </c>
      <c r="C48" s="179">
        <v>974864830.38999999</v>
      </c>
      <c r="D48" s="179">
        <v>986010260.09000003</v>
      </c>
      <c r="E48" s="140"/>
      <c r="F48" s="190"/>
      <c r="G48" s="191"/>
      <c r="H48" s="178"/>
      <c r="J48" s="166"/>
    </row>
    <row r="49" spans="1:14">
      <c r="A49" s="79" t="s">
        <v>53</v>
      </c>
      <c r="B49" s="179">
        <v>-792005247.35000002</v>
      </c>
      <c r="C49" s="179">
        <f>-745597789.14</f>
        <v>-745597789.13999999</v>
      </c>
      <c r="D49" s="179">
        <v>-769190056.14999998</v>
      </c>
      <c r="E49" s="141" t="s">
        <v>120</v>
      </c>
      <c r="F49" s="179">
        <v>3048426473.1399999</v>
      </c>
      <c r="G49" s="179">
        <v>2985020195.8800001</v>
      </c>
      <c r="H49" s="179">
        <v>3048426473.1399999</v>
      </c>
      <c r="J49" s="156"/>
    </row>
    <row r="50" spans="1:14">
      <c r="A50" s="79"/>
      <c r="B50" s="179"/>
      <c r="C50" s="179"/>
      <c r="D50" s="179"/>
      <c r="E50" s="141"/>
      <c r="F50" s="179"/>
      <c r="G50" s="189"/>
      <c r="H50" s="179"/>
    </row>
    <row r="51" spans="1:14">
      <c r="A51" s="79" t="s">
        <v>91</v>
      </c>
      <c r="B51" s="179">
        <f>SUM(B52:B53)</f>
        <v>519328753.72000003</v>
      </c>
      <c r="C51" s="179">
        <f>SUM(C52:C53)</f>
        <v>532777200.40999997</v>
      </c>
      <c r="D51" s="179">
        <f>SUM(D52:D53)</f>
        <v>524970476.50000006</v>
      </c>
      <c r="E51" s="141" t="s">
        <v>121</v>
      </c>
      <c r="F51" s="179">
        <v>43001524.619999997</v>
      </c>
      <c r="G51" s="179">
        <v>36645419.840000004</v>
      </c>
      <c r="H51" s="179">
        <v>18576890.280000001</v>
      </c>
      <c r="K51" s="167"/>
      <c r="M51" s="162"/>
    </row>
    <row r="52" spans="1:14">
      <c r="A52" s="79" t="s">
        <v>138</v>
      </c>
      <c r="B52" s="179">
        <v>865805783.98000002</v>
      </c>
      <c r="C52" s="179">
        <v>853803827.67999995</v>
      </c>
      <c r="D52" s="179">
        <v>858670890.46000004</v>
      </c>
      <c r="E52" s="141"/>
      <c r="F52" s="179"/>
      <c r="G52" s="189"/>
      <c r="H52" s="179"/>
      <c r="K52" s="166"/>
      <c r="M52" s="162"/>
    </row>
    <row r="53" spans="1:14">
      <c r="A53" s="79" t="s">
        <v>52</v>
      </c>
      <c r="B53" s="179">
        <f>-244611643.9-101865386.36</f>
        <v>-346477030.25999999</v>
      </c>
      <c r="C53" s="179">
        <f>-225898540.58-95128086.69</f>
        <v>-321026627.26999998</v>
      </c>
      <c r="D53" s="179">
        <f>-235164019.23-98536394.73</f>
        <v>-333700413.95999998</v>
      </c>
      <c r="E53" s="141" t="s">
        <v>95</v>
      </c>
      <c r="F53" s="179">
        <f>-2474450320.46+158197966.47-226333884.75</f>
        <v>-2542586238.7400002</v>
      </c>
      <c r="G53" s="179">
        <v>-2434215988.6700001</v>
      </c>
      <c r="H53" s="179">
        <v>-2473497970.6700001</v>
      </c>
      <c r="K53" s="166"/>
      <c r="M53" s="162"/>
    </row>
    <row r="54" spans="1:14">
      <c r="A54" s="79"/>
      <c r="B54" s="181"/>
      <c r="C54" s="180"/>
      <c r="D54" s="178"/>
      <c r="E54" s="141"/>
      <c r="F54" s="185"/>
      <c r="G54" s="189"/>
      <c r="H54" s="179"/>
      <c r="K54" s="166"/>
      <c r="M54" s="164"/>
    </row>
    <row r="55" spans="1:14">
      <c r="A55" s="79" t="s">
        <v>92</v>
      </c>
      <c r="B55" s="179">
        <f>B56</f>
        <v>62909825.620000005</v>
      </c>
      <c r="C55" s="179">
        <f>C56</f>
        <v>51471881.149999999</v>
      </c>
      <c r="D55" s="179">
        <f>D56</f>
        <v>63254179.450000003</v>
      </c>
      <c r="E55" s="141"/>
      <c r="F55" s="185"/>
      <c r="G55" s="189"/>
      <c r="H55" s="178"/>
      <c r="L55" s="164"/>
    </row>
    <row r="56" spans="1:14">
      <c r="A56" s="79" t="s">
        <v>51</v>
      </c>
      <c r="B56" s="179">
        <f>SUM(B57:B58)</f>
        <v>62909825.620000005</v>
      </c>
      <c r="C56" s="179">
        <f>SUM(C57:C58)</f>
        <v>51471881.149999999</v>
      </c>
      <c r="D56" s="179">
        <f>SUM(D57:D58)</f>
        <v>63254179.450000003</v>
      </c>
      <c r="E56" s="141"/>
      <c r="F56" s="185"/>
      <c r="G56" s="189"/>
      <c r="H56" s="178"/>
      <c r="K56" s="165"/>
      <c r="M56" s="164"/>
    </row>
    <row r="57" spans="1:14">
      <c r="A57" s="79" t="s">
        <v>50</v>
      </c>
      <c r="B57" s="179">
        <v>89807602.680000007</v>
      </c>
      <c r="C57" s="179">
        <v>76731382.219999999</v>
      </c>
      <c r="D57" s="179">
        <v>89470850.980000004</v>
      </c>
      <c r="E57" s="141"/>
      <c r="F57" s="185"/>
      <c r="G57" s="189"/>
      <c r="H57" s="178"/>
      <c r="K57" s="163"/>
      <c r="M57" s="162"/>
      <c r="N57" s="162"/>
    </row>
    <row r="58" spans="1:14">
      <c r="A58" s="79" t="s">
        <v>6</v>
      </c>
      <c r="B58" s="179">
        <f>-26897777.06</f>
        <v>-26897777.059999999</v>
      </c>
      <c r="C58" s="179">
        <v>-25259501.07</v>
      </c>
      <c r="D58" s="179">
        <v>-26216671.530000001</v>
      </c>
      <c r="E58" s="141"/>
      <c r="F58" s="185"/>
      <c r="G58" s="189"/>
      <c r="H58" s="178"/>
      <c r="K58" s="156"/>
    </row>
    <row r="59" spans="1:14" ht="6.6" customHeight="1">
      <c r="A59" s="79"/>
      <c r="B59" s="181"/>
      <c r="C59" s="180"/>
      <c r="D59" s="178"/>
      <c r="E59" s="141"/>
      <c r="F59" s="185"/>
      <c r="G59" s="189"/>
      <c r="H59" s="178"/>
    </row>
    <row r="60" spans="1:14">
      <c r="A60" s="77" t="s">
        <v>7</v>
      </c>
      <c r="B60" s="182">
        <f>B10+B27</f>
        <v>1753607459.6500001</v>
      </c>
      <c r="C60" s="182">
        <f>C10+C27</f>
        <v>1734085466.6700001</v>
      </c>
      <c r="D60" s="182">
        <f>D10+D27</f>
        <v>1545981362.5100002</v>
      </c>
      <c r="E60" s="143" t="s">
        <v>8</v>
      </c>
      <c r="F60" s="182">
        <f>SUM(F10,F27,F47)</f>
        <v>1753607459.6499996</v>
      </c>
      <c r="G60" s="182">
        <f>SUM(G10,G27,G47)</f>
        <v>1734085466.6700003</v>
      </c>
      <c r="H60" s="182">
        <f>SUM(H10,H27,H47)</f>
        <v>1545980664.6900001</v>
      </c>
      <c r="K60" s="156"/>
      <c r="L60" s="162"/>
      <c r="M60" s="162"/>
    </row>
    <row r="61" spans="1:14">
      <c r="B61" s="156"/>
      <c r="C61" s="156"/>
      <c r="D61" s="156"/>
      <c r="L61" s="162"/>
    </row>
    <row r="62" spans="1:14">
      <c r="F62" s="162"/>
      <c r="L62" s="162"/>
    </row>
    <row r="63" spans="1:14">
      <c r="F63" s="171"/>
      <c r="I63" s="162"/>
      <c r="M63" s="162"/>
    </row>
    <row r="66" spans="7:9">
      <c r="I66" s="166"/>
    </row>
    <row r="68" spans="7:9">
      <c r="I68" s="162"/>
    </row>
    <row r="69" spans="7:9">
      <c r="G69" s="162"/>
      <c r="I69" s="166"/>
    </row>
    <row r="70" spans="7:9">
      <c r="G70" s="162"/>
    </row>
  </sheetData>
  <mergeCells count="6">
    <mergeCell ref="A6:D6"/>
    <mergeCell ref="A4:H4"/>
    <mergeCell ref="A3:H3"/>
    <mergeCell ref="A2:H2"/>
    <mergeCell ref="A1:H1"/>
    <mergeCell ref="E6:H6"/>
  </mergeCells>
  <printOptions horizontalCentered="1"/>
  <pageMargins left="0.59055118110236227" right="0.19685039370078741" top="0.39370078740157483" bottom="0.19685039370078741" header="0.19685039370078741" footer="0.19685039370078741"/>
  <pageSetup paperSize="9" scale="74" orientation="landscape" r:id="rId1"/>
  <ignoredErrors>
    <ignoredError sqref="C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opLeftCell="A47" zoomScale="90" zoomScaleNormal="90" workbookViewId="0">
      <selection activeCell="F48" sqref="F48"/>
    </sheetView>
  </sheetViews>
  <sheetFormatPr defaultRowHeight="15"/>
  <cols>
    <col min="1" max="1" width="95.7109375" customWidth="1"/>
    <col min="2" max="3" width="19.42578125" bestFit="1" customWidth="1"/>
    <col min="5" max="5" width="15.5703125" bestFit="1" customWidth="1"/>
    <col min="6" max="6" width="16.28515625" bestFit="1" customWidth="1"/>
  </cols>
  <sheetData>
    <row r="1" spans="1:3">
      <c r="A1" s="73"/>
      <c r="B1" s="73"/>
      <c r="C1" s="73"/>
    </row>
    <row r="2" spans="1:3">
      <c r="A2" s="73"/>
      <c r="B2" s="73"/>
      <c r="C2" s="73"/>
    </row>
    <row r="3" spans="1:3">
      <c r="A3" s="73"/>
      <c r="B3" s="73"/>
      <c r="C3" s="73"/>
    </row>
    <row r="4" spans="1:3">
      <c r="A4" s="73"/>
      <c r="B4" s="73"/>
      <c r="C4" s="73"/>
    </row>
    <row r="5" spans="1:3">
      <c r="A5" s="73"/>
      <c r="B5" s="73"/>
      <c r="C5" s="73"/>
    </row>
    <row r="6" spans="1:3" ht="15.75" thickBot="1">
      <c r="A6" s="73"/>
      <c r="B6" s="73"/>
      <c r="C6" s="73"/>
    </row>
    <row r="7" spans="1:3" ht="15.75">
      <c r="A7" s="249" t="s">
        <v>0</v>
      </c>
      <c r="B7" s="250"/>
      <c r="C7" s="251"/>
    </row>
    <row r="8" spans="1:3" ht="15.75">
      <c r="A8" s="252" t="s">
        <v>1</v>
      </c>
      <c r="B8" s="253"/>
      <c r="C8" s="254"/>
    </row>
    <row r="9" spans="1:3" ht="15.75">
      <c r="A9" s="255" t="s">
        <v>19</v>
      </c>
      <c r="B9" s="256"/>
      <c r="C9" s="257"/>
    </row>
    <row r="10" spans="1:3" ht="15.75">
      <c r="A10" s="258"/>
      <c r="B10" s="259"/>
      <c r="C10" s="260"/>
    </row>
    <row r="11" spans="1:3" ht="15.75">
      <c r="A11" s="252" t="s">
        <v>132</v>
      </c>
      <c r="B11" s="253"/>
      <c r="C11" s="254"/>
    </row>
    <row r="12" spans="1:3" ht="16.5" thickBot="1">
      <c r="A12" s="246"/>
      <c r="B12" s="247"/>
      <c r="C12" s="248"/>
    </row>
    <row r="13" spans="1:3" ht="15.75">
      <c r="A13" s="98"/>
      <c r="B13" s="97"/>
      <c r="C13" s="97"/>
    </row>
    <row r="14" spans="1:3" ht="15.75">
      <c r="A14" s="96"/>
      <c r="B14" s="95" t="s">
        <v>174</v>
      </c>
      <c r="C14" s="95" t="s">
        <v>173</v>
      </c>
    </row>
    <row r="15" spans="1:3" ht="15.75">
      <c r="A15" s="91"/>
      <c r="B15" s="94" t="s">
        <v>2</v>
      </c>
      <c r="C15" s="94" t="s">
        <v>2</v>
      </c>
    </row>
    <row r="16" spans="1:3" ht="16.5" thickBot="1">
      <c r="A16" s="91"/>
      <c r="B16" s="93"/>
      <c r="C16" s="90"/>
    </row>
    <row r="17" spans="1:3" ht="15.75">
      <c r="A17" s="91" t="s">
        <v>96</v>
      </c>
      <c r="B17" s="192">
        <v>20886474.75</v>
      </c>
      <c r="C17" s="193">
        <v>13901952.539999999</v>
      </c>
    </row>
    <row r="18" spans="1:3" ht="15.75">
      <c r="A18" s="91" t="s">
        <v>3</v>
      </c>
      <c r="B18" s="194" t="s">
        <v>3</v>
      </c>
      <c r="C18" s="195" t="s">
        <v>3</v>
      </c>
    </row>
    <row r="19" spans="1:3" ht="15.75">
      <c r="A19" s="91" t="s">
        <v>136</v>
      </c>
      <c r="B19" s="196">
        <v>-978218.09</v>
      </c>
      <c r="C19" s="197">
        <v>-968403.91</v>
      </c>
    </row>
    <row r="20" spans="1:3" ht="15.75">
      <c r="A20" s="91" t="s">
        <v>3</v>
      </c>
      <c r="B20" s="194" t="s">
        <v>3</v>
      </c>
      <c r="C20" s="195"/>
    </row>
    <row r="21" spans="1:3" ht="15.75">
      <c r="A21" s="90" t="s">
        <v>48</v>
      </c>
      <c r="B21" s="198">
        <f>B17+B19</f>
        <v>19908256.66</v>
      </c>
      <c r="C21" s="199">
        <f>C17+C19</f>
        <v>12933548.629999999</v>
      </c>
    </row>
    <row r="22" spans="1:3" ht="15.75">
      <c r="A22" s="91" t="s">
        <v>3</v>
      </c>
      <c r="B22" s="194" t="s">
        <v>3</v>
      </c>
      <c r="C22" s="195" t="s">
        <v>3</v>
      </c>
    </row>
    <row r="23" spans="1:3" ht="15.75">
      <c r="A23" s="91" t="s">
        <v>97</v>
      </c>
      <c r="B23" s="196">
        <v>-1229887.18</v>
      </c>
      <c r="C23" s="197">
        <v>-794278.64</v>
      </c>
    </row>
    <row r="24" spans="1:3" ht="15.75">
      <c r="A24" s="91" t="s">
        <v>3</v>
      </c>
      <c r="B24" s="194" t="s">
        <v>3</v>
      </c>
      <c r="C24" s="195" t="s">
        <v>3</v>
      </c>
    </row>
    <row r="25" spans="1:3" ht="15.75">
      <c r="A25" s="90" t="s">
        <v>46</v>
      </c>
      <c r="B25" s="198">
        <f>B21+B23</f>
        <v>18678369.48</v>
      </c>
      <c r="C25" s="199">
        <f>C21+C23</f>
        <v>12139269.989999998</v>
      </c>
    </row>
    <row r="26" spans="1:3" ht="15.75">
      <c r="A26" s="91" t="s">
        <v>3</v>
      </c>
      <c r="B26" s="194" t="s">
        <v>3</v>
      </c>
      <c r="C26" s="195" t="s">
        <v>3</v>
      </c>
    </row>
    <row r="27" spans="1:3" ht="15.75">
      <c r="A27" s="90" t="s">
        <v>80</v>
      </c>
      <c r="B27" s="198">
        <f>B31</f>
        <v>1122784.92</v>
      </c>
      <c r="C27" s="199">
        <f>C31</f>
        <v>3430545.36</v>
      </c>
    </row>
    <row r="28" spans="1:3" ht="15.75">
      <c r="A28" s="91"/>
      <c r="B28" s="194"/>
      <c r="C28" s="195"/>
    </row>
    <row r="29" spans="1:3" ht="15.75" hidden="1">
      <c r="A29" s="91" t="s">
        <v>47</v>
      </c>
      <c r="B29" s="196" t="s">
        <v>37</v>
      </c>
      <c r="C29" s="197" t="s">
        <v>37</v>
      </c>
    </row>
    <row r="30" spans="1:3" ht="15.75" hidden="1">
      <c r="A30" s="91"/>
      <c r="B30" s="194"/>
      <c r="C30" s="195" t="s">
        <v>3</v>
      </c>
    </row>
    <row r="31" spans="1:3" ht="18.75">
      <c r="A31" s="91" t="s">
        <v>98</v>
      </c>
      <c r="B31" s="194">
        <v>1122784.92</v>
      </c>
      <c r="C31" s="195">
        <v>3430545.36</v>
      </c>
    </row>
    <row r="32" spans="1:3" ht="15.75">
      <c r="A32" s="91"/>
      <c r="B32" s="194"/>
      <c r="C32" s="195"/>
    </row>
    <row r="33" spans="1:6" ht="15.75">
      <c r="A33" s="90" t="s">
        <v>79</v>
      </c>
      <c r="B33" s="200">
        <f>SUM(B35:B37)</f>
        <v>-1698830581.4000001</v>
      </c>
      <c r="C33" s="201">
        <f>SUM(C35:C37)</f>
        <v>-1906291998.6900001</v>
      </c>
    </row>
    <row r="34" spans="1:6" ht="15.75">
      <c r="A34" s="91" t="s">
        <v>3</v>
      </c>
      <c r="B34" s="194" t="s">
        <v>3</v>
      </c>
      <c r="C34" s="195" t="s">
        <v>3</v>
      </c>
    </row>
    <row r="35" spans="1:6" ht="15.75">
      <c r="A35" s="91" t="s">
        <v>99</v>
      </c>
      <c r="B35" s="196">
        <f>-1698639541.4</f>
        <v>-1698639541.4000001</v>
      </c>
      <c r="C35" s="197">
        <v>-1901493610.8800001</v>
      </c>
    </row>
    <row r="36" spans="1:6" ht="15.75">
      <c r="A36" s="91"/>
      <c r="B36" s="194"/>
      <c r="C36" s="195"/>
    </row>
    <row r="37" spans="1:6" ht="15.75">
      <c r="A37" s="91" t="s">
        <v>100</v>
      </c>
      <c r="B37" s="196">
        <v>-191040</v>
      </c>
      <c r="C37" s="197">
        <v>-4798387.8099999996</v>
      </c>
    </row>
    <row r="38" spans="1:6" ht="15.75">
      <c r="A38" s="91"/>
      <c r="B38" s="194"/>
      <c r="C38" s="195"/>
    </row>
    <row r="39" spans="1:6" ht="15.75" hidden="1">
      <c r="A39" s="91" t="s">
        <v>45</v>
      </c>
      <c r="B39" s="196" t="s">
        <v>37</v>
      </c>
      <c r="C39" s="197" t="s">
        <v>37</v>
      </c>
    </row>
    <row r="40" spans="1:6" ht="15.75" hidden="1">
      <c r="A40" s="91"/>
      <c r="B40" s="194"/>
      <c r="C40" s="195"/>
    </row>
    <row r="41" spans="1:6" ht="15.75">
      <c r="A41" s="91" t="s">
        <v>101</v>
      </c>
      <c r="B41" s="194">
        <v>-82064397.34999986</v>
      </c>
      <c r="C41" s="195">
        <v>126645856.98</v>
      </c>
      <c r="E41" s="172"/>
    </row>
    <row r="42" spans="1:6" ht="15.75">
      <c r="A42" s="91" t="s">
        <v>3</v>
      </c>
      <c r="B42" s="194" t="s">
        <v>3</v>
      </c>
      <c r="C42" s="195" t="s">
        <v>3</v>
      </c>
    </row>
    <row r="43" spans="1:6" ht="15.75">
      <c r="A43" s="90" t="s">
        <v>20</v>
      </c>
      <c r="B43" s="200">
        <f>B25+B27+B33+B41</f>
        <v>-1761093824.3499999</v>
      </c>
      <c r="C43" s="201">
        <f>C25+C27+C33+C41</f>
        <v>-1764076326.3600001</v>
      </c>
    </row>
    <row r="44" spans="1:6" ht="15.75">
      <c r="A44" s="92" t="s">
        <v>3</v>
      </c>
      <c r="B44" s="198" t="s">
        <v>3</v>
      </c>
      <c r="C44" s="195" t="s">
        <v>3</v>
      </c>
    </row>
    <row r="45" spans="1:6" ht="15.75">
      <c r="A45" s="91" t="s">
        <v>102</v>
      </c>
      <c r="B45" s="194">
        <v>2084621.91</v>
      </c>
      <c r="C45" s="195">
        <v>4178693.02</v>
      </c>
      <c r="F45" s="174"/>
    </row>
    <row r="46" spans="1:6" ht="15.75">
      <c r="A46" s="91" t="s">
        <v>3</v>
      </c>
      <c r="B46" s="194" t="s">
        <v>3</v>
      </c>
      <c r="C46" s="195" t="s">
        <v>3</v>
      </c>
    </row>
    <row r="47" spans="1:6" ht="15.75">
      <c r="A47" s="91" t="s">
        <v>103</v>
      </c>
      <c r="B47" s="196">
        <v>-213484</v>
      </c>
      <c r="C47" s="197">
        <v>-740081.78</v>
      </c>
    </row>
    <row r="48" spans="1:6" ht="15.75">
      <c r="A48" s="91" t="s">
        <v>3</v>
      </c>
      <c r="B48" s="194" t="s">
        <v>3</v>
      </c>
      <c r="C48" s="195" t="s">
        <v>3</v>
      </c>
    </row>
    <row r="49" spans="1:3" ht="15.75">
      <c r="A49" s="90" t="s">
        <v>144</v>
      </c>
      <c r="B49" s="202">
        <f>B43+B45+B47</f>
        <v>-1759222686.4399998</v>
      </c>
      <c r="C49" s="201">
        <f>C43+C45+C47</f>
        <v>-1760637715.1200001</v>
      </c>
    </row>
    <row r="50" spans="1:3" ht="15.75">
      <c r="A50" s="91"/>
      <c r="B50" s="194"/>
      <c r="C50" s="195"/>
    </row>
    <row r="51" spans="1:3" ht="15.75">
      <c r="A51" s="91" t="s">
        <v>104</v>
      </c>
      <c r="B51" s="194">
        <v>1691086768.1600001</v>
      </c>
      <c r="C51" s="195">
        <v>1774009892.8399999</v>
      </c>
    </row>
    <row r="52" spans="1:3" ht="15.75">
      <c r="A52" s="91"/>
      <c r="B52" s="194"/>
      <c r="C52" s="195"/>
    </row>
    <row r="53" spans="1:3" ht="15.75">
      <c r="A53" s="90" t="s">
        <v>145</v>
      </c>
      <c r="B53" s="200">
        <f>B49+B51</f>
        <v>-68135918.279999733</v>
      </c>
      <c r="C53" s="201">
        <f>C49+C51</f>
        <v>13372177.71999979</v>
      </c>
    </row>
    <row r="54" spans="1:3" ht="15.75">
      <c r="A54" s="91" t="s">
        <v>3</v>
      </c>
      <c r="B54" s="194"/>
      <c r="C54" s="195"/>
    </row>
    <row r="55" spans="1:3" ht="15.75">
      <c r="A55" s="90" t="s">
        <v>78</v>
      </c>
      <c r="B55" s="200">
        <f>B53</f>
        <v>-68135918.279999733</v>
      </c>
      <c r="C55" s="201">
        <f>C53</f>
        <v>13372177.71999979</v>
      </c>
    </row>
    <row r="56" spans="1:3" ht="16.5" thickBot="1">
      <c r="A56" s="89" t="s">
        <v>3</v>
      </c>
      <c r="B56" s="203"/>
      <c r="C56" s="204" t="s">
        <v>3</v>
      </c>
    </row>
    <row r="58" spans="1:3" ht="15.75">
      <c r="A58" s="72"/>
      <c r="B58" s="153"/>
      <c r="C58" s="154"/>
    </row>
    <row r="59" spans="1:3">
      <c r="B59" s="155"/>
      <c r="C59" s="157"/>
    </row>
    <row r="60" spans="1:3">
      <c r="A60" s="72"/>
      <c r="C60" s="168"/>
    </row>
    <row r="61" spans="1:3">
      <c r="A61" s="88"/>
      <c r="C61" s="88"/>
    </row>
    <row r="62" spans="1:3">
      <c r="A62" s="88"/>
      <c r="C62" s="88"/>
    </row>
    <row r="63" spans="1:3">
      <c r="A63" s="72"/>
      <c r="C63" s="72"/>
    </row>
    <row r="64" spans="1:3">
      <c r="A64" s="88"/>
      <c r="C64" s="88"/>
    </row>
    <row r="65" spans="1:3">
      <c r="A65" s="88"/>
      <c r="C65" s="88"/>
    </row>
  </sheetData>
  <mergeCells count="6">
    <mergeCell ref="A12:C12"/>
    <mergeCell ref="A7:C7"/>
    <mergeCell ref="A8:C8"/>
    <mergeCell ref="A9:C9"/>
    <mergeCell ref="A10:C10"/>
    <mergeCell ref="A11:C11"/>
  </mergeCells>
  <printOptions verticalCentered="1"/>
  <pageMargins left="0.78740157480314965" right="0.39370078740157483" top="0.59055118110236227" bottom="0.19685039370078741" header="0.19685039370078741" footer="0.19685039370078741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34"/>
  <sheetViews>
    <sheetView showGridLines="0" view="pageBreakPreview" topLeftCell="A7" zoomScaleSheetLayoutView="100" workbookViewId="0">
      <selection activeCell="H7" sqref="H7"/>
    </sheetView>
  </sheetViews>
  <sheetFormatPr defaultColWidth="20" defaultRowHeight="12.75"/>
  <cols>
    <col min="1" max="1" width="75.7109375" style="4" customWidth="1"/>
    <col min="2" max="3" width="15.85546875" style="4" bestFit="1" customWidth="1"/>
    <col min="4" max="4" width="16" style="4" customWidth="1"/>
    <col min="5" max="5" width="10.85546875" style="4" customWidth="1"/>
    <col min="6" max="247" width="11.42578125" style="4" customWidth="1"/>
    <col min="248" max="248" width="10.5703125" style="4" customWidth="1"/>
    <col min="249" max="249" width="20.5703125" style="4" customWidth="1"/>
    <col min="250" max="250" width="33.42578125" style="4" customWidth="1"/>
    <col min="251" max="251" width="16" style="4" customWidth="1"/>
    <col min="252" max="252" width="16.42578125" style="4" customWidth="1"/>
    <col min="253" max="16384" width="20" style="4"/>
  </cols>
  <sheetData>
    <row r="7" spans="1:3" ht="20.100000000000001" customHeight="1"/>
    <row r="8" spans="1:3">
      <c r="A8" s="263" t="s">
        <v>0</v>
      </c>
      <c r="B8" s="264"/>
      <c r="C8" s="265"/>
    </row>
    <row r="9" spans="1:3">
      <c r="A9" s="266" t="s">
        <v>1</v>
      </c>
      <c r="B9" s="267"/>
      <c r="C9" s="268"/>
    </row>
    <row r="10" spans="1:3">
      <c r="A10" s="269" t="s">
        <v>19</v>
      </c>
      <c r="B10" s="270"/>
      <c r="C10" s="271"/>
    </row>
    <row r="11" spans="1:3" ht="15.75">
      <c r="A11" s="272"/>
      <c r="B11" s="273"/>
      <c r="C11" s="274"/>
    </row>
    <row r="12" spans="1:3">
      <c r="A12" s="266" t="s">
        <v>131</v>
      </c>
      <c r="B12" s="267"/>
      <c r="C12" s="268"/>
    </row>
    <row r="13" spans="1:3" ht="15.75">
      <c r="A13" s="275"/>
      <c r="B13" s="276"/>
      <c r="C13" s="277"/>
    </row>
    <row r="14" spans="1:3" ht="15.75">
      <c r="A14" s="55"/>
      <c r="B14" s="56"/>
      <c r="C14" s="56"/>
    </row>
    <row r="15" spans="1:3" ht="15.75">
      <c r="A15" s="1"/>
      <c r="B15" s="223" t="s">
        <v>174</v>
      </c>
      <c r="C15" s="223" t="s">
        <v>173</v>
      </c>
    </row>
    <row r="16" spans="1:3" ht="15.75">
      <c r="A16" s="2"/>
      <c r="B16" s="224" t="s">
        <v>2</v>
      </c>
      <c r="C16" s="224" t="s">
        <v>2</v>
      </c>
    </row>
    <row r="17" spans="1:8" ht="15.75">
      <c r="A17" s="2"/>
      <c r="B17" s="51"/>
      <c r="C17" s="51"/>
    </row>
    <row r="18" spans="1:8">
      <c r="A18" s="225" t="s">
        <v>205</v>
      </c>
      <c r="B18" s="228">
        <f>B21</f>
        <v>-68135918.280000001</v>
      </c>
      <c r="C18" s="229">
        <f>C21</f>
        <v>13372177.720000001</v>
      </c>
    </row>
    <row r="19" spans="1:8">
      <c r="A19" s="226" t="s">
        <v>3</v>
      </c>
      <c r="B19" s="230"/>
      <c r="C19" s="230"/>
    </row>
    <row r="20" spans="1:8">
      <c r="A20" s="226" t="s">
        <v>3</v>
      </c>
      <c r="B20" s="230" t="s">
        <v>3</v>
      </c>
      <c r="C20" s="230" t="s">
        <v>3</v>
      </c>
    </row>
    <row r="21" spans="1:8">
      <c r="A21" s="227" t="s">
        <v>206</v>
      </c>
      <c r="B21" s="231">
        <v>-68135918.280000001</v>
      </c>
      <c r="C21" s="232">
        <v>13372177.720000001</v>
      </c>
    </row>
    <row r="22" spans="1:8" ht="15.75">
      <c r="A22" s="2" t="s">
        <v>3</v>
      </c>
      <c r="B22" s="52" t="s">
        <v>3</v>
      </c>
      <c r="C22" s="52" t="s">
        <v>3</v>
      </c>
    </row>
    <row r="23" spans="1:8" ht="15.75">
      <c r="A23" s="3" t="s">
        <v>3</v>
      </c>
      <c r="B23" s="53" t="s">
        <v>3</v>
      </c>
      <c r="C23" s="53" t="s">
        <v>3</v>
      </c>
    </row>
    <row r="24" spans="1:8" ht="15.75">
      <c r="A24" s="74"/>
      <c r="B24" s="75"/>
      <c r="C24" s="75"/>
    </row>
    <row r="30" spans="1:8" ht="15">
      <c r="A30" s="72"/>
      <c r="B30"/>
      <c r="C30"/>
      <c r="D30" s="72"/>
    </row>
    <row r="31" spans="1:8" ht="15">
      <c r="A31" s="72"/>
      <c r="B31" s="72"/>
      <c r="C31"/>
      <c r="D31"/>
    </row>
    <row r="32" spans="1:8" ht="15.75">
      <c r="A32" s="72"/>
      <c r="B32"/>
      <c r="C32"/>
      <c r="D32" s="72"/>
      <c r="E32" s="60"/>
      <c r="F32" s="62"/>
      <c r="G32" s="60"/>
      <c r="H32" s="59"/>
    </row>
    <row r="33" spans="1:8" ht="15.75">
      <c r="A33" s="59"/>
      <c r="B33" s="60"/>
      <c r="C33" s="63"/>
      <c r="D33" s="61"/>
      <c r="E33" s="64"/>
      <c r="F33" s="64"/>
      <c r="G33" s="64"/>
      <c r="H33" s="63"/>
    </row>
    <row r="34" spans="1:8" ht="15.75">
      <c r="A34" s="261"/>
      <c r="B34" s="262"/>
      <c r="C34" s="63"/>
      <c r="D34" s="61"/>
      <c r="E34" s="64"/>
      <c r="F34" s="64"/>
      <c r="G34" s="64"/>
      <c r="H34" s="63"/>
    </row>
  </sheetData>
  <mergeCells count="7">
    <mergeCell ref="A34:B34"/>
    <mergeCell ref="A8:C8"/>
    <mergeCell ref="A9:C9"/>
    <mergeCell ref="A10:C10"/>
    <mergeCell ref="A11:C11"/>
    <mergeCell ref="A12:C12"/>
    <mergeCell ref="A13:C13"/>
  </mergeCells>
  <printOptions horizontalCentered="1"/>
  <pageMargins left="0.6692913385826772" right="0.59055118110236227" top="0.31496062992125984" bottom="0.27559055118110237" header="0.31496062992125984" footer="0.23622047244094491"/>
  <pageSetup paperSize="9" scale="61" orientation="portrait" r:id="rId1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6"/>
  <sheetViews>
    <sheetView showGridLines="0" view="pageBreakPreview" zoomScaleSheetLayoutView="100" workbookViewId="0">
      <selection activeCell="E72" sqref="E72"/>
    </sheetView>
  </sheetViews>
  <sheetFormatPr defaultColWidth="11.42578125" defaultRowHeight="12.75"/>
  <cols>
    <col min="1" max="1" width="11.42578125" style="100" customWidth="1"/>
    <col min="2" max="2" width="28" style="100" customWidth="1"/>
    <col min="3" max="3" width="55.5703125" style="100" customWidth="1"/>
    <col min="4" max="4" width="15.7109375" style="100" bestFit="1" customWidth="1"/>
    <col min="5" max="5" width="15.140625" style="100" bestFit="1" customWidth="1"/>
    <col min="6" max="6" width="17.7109375" style="100" customWidth="1"/>
    <col min="7" max="7" width="13" style="100" bestFit="1" customWidth="1"/>
    <col min="8" max="236" width="11.42578125" style="100" customWidth="1"/>
    <col min="237" max="16384" width="11.42578125" style="100"/>
  </cols>
  <sheetData>
    <row r="6" spans="1:5" ht="9" customHeight="1"/>
    <row r="7" spans="1:5" ht="23.25" customHeight="1">
      <c r="A7" s="282" t="s">
        <v>9</v>
      </c>
      <c r="B7" s="283"/>
      <c r="C7" s="283"/>
      <c r="D7" s="283"/>
      <c r="E7" s="284"/>
    </row>
    <row r="8" spans="1:5" ht="21" customHeight="1">
      <c r="A8" s="285" t="s">
        <v>1</v>
      </c>
      <c r="B8" s="286"/>
      <c r="C8" s="286"/>
      <c r="D8" s="286"/>
      <c r="E8" s="281"/>
    </row>
    <row r="9" spans="1:5" ht="21.75" customHeight="1">
      <c r="A9" s="285" t="s">
        <v>19</v>
      </c>
      <c r="B9" s="287"/>
      <c r="C9" s="287"/>
      <c r="D9" s="287"/>
      <c r="E9" s="288"/>
    </row>
    <row r="10" spans="1:5" ht="8.25" customHeight="1">
      <c r="A10" s="5"/>
      <c r="B10" s="6"/>
      <c r="C10" s="7"/>
      <c r="D10" s="6"/>
      <c r="E10" s="8"/>
    </row>
    <row r="11" spans="1:5" ht="16.350000000000001" customHeight="1">
      <c r="A11" s="289"/>
      <c r="B11" s="280"/>
      <c r="C11" s="280"/>
      <c r="D11" s="280"/>
      <c r="E11" s="281"/>
    </row>
    <row r="12" spans="1:5" ht="24.75" customHeight="1">
      <c r="A12" s="285" t="s">
        <v>130</v>
      </c>
      <c r="B12" s="286"/>
      <c r="C12" s="286"/>
      <c r="D12" s="286"/>
      <c r="E12" s="281"/>
    </row>
    <row r="13" spans="1:5" ht="7.5" customHeight="1">
      <c r="A13" s="289"/>
      <c r="B13" s="280"/>
      <c r="C13" s="280"/>
      <c r="D13" s="280"/>
      <c r="E13" s="281"/>
    </row>
    <row r="14" spans="1:5" ht="9" customHeight="1">
      <c r="A14" s="278"/>
      <c r="B14" s="279"/>
      <c r="C14" s="279"/>
      <c r="D14" s="280"/>
      <c r="E14" s="281"/>
    </row>
    <row r="15" spans="1:5" ht="15">
      <c r="A15" s="67"/>
      <c r="B15" s="68"/>
      <c r="C15" s="69"/>
      <c r="D15" s="54" t="s">
        <v>175</v>
      </c>
      <c r="E15" s="54" t="s">
        <v>173</v>
      </c>
    </row>
    <row r="16" spans="1:5" ht="14.25">
      <c r="A16" s="124"/>
      <c r="B16" s="120"/>
      <c r="C16" s="70"/>
      <c r="D16" s="13" t="s">
        <v>2</v>
      </c>
      <c r="E16" s="14" t="s">
        <v>2</v>
      </c>
    </row>
    <row r="17" spans="1:9" ht="15">
      <c r="A17" s="9"/>
      <c r="B17" s="118"/>
      <c r="C17" s="71"/>
      <c r="D17" s="205"/>
      <c r="E17" s="206"/>
    </row>
    <row r="18" spans="1:9" ht="15">
      <c r="A18" s="9"/>
      <c r="B18" s="118"/>
      <c r="C18" s="118"/>
      <c r="D18" s="207"/>
      <c r="E18" s="206"/>
    </row>
    <row r="19" spans="1:9" ht="15">
      <c r="A19" s="12" t="s">
        <v>21</v>
      </c>
      <c r="B19" s="118"/>
      <c r="C19" s="118"/>
      <c r="D19" s="208">
        <f>SUM(D21:D27)</f>
        <v>22009259.670000002</v>
      </c>
      <c r="E19" s="209">
        <f>SUM(E21:E27)</f>
        <v>147528001.80000001</v>
      </c>
    </row>
    <row r="20" spans="1:9" ht="14.25">
      <c r="A20" s="15"/>
      <c r="B20" s="115"/>
      <c r="C20" s="119"/>
      <c r="D20" s="208"/>
      <c r="E20" s="209"/>
    </row>
    <row r="21" spans="1:9" ht="15">
      <c r="A21" s="18" t="s">
        <v>164</v>
      </c>
      <c r="B21" s="122"/>
      <c r="C21" s="112"/>
      <c r="D21" s="210">
        <v>20886474.75</v>
      </c>
      <c r="E21" s="210">
        <v>13901952.539999999</v>
      </c>
      <c r="F21" s="173"/>
    </row>
    <row r="22" spans="1:9" ht="15">
      <c r="A22" s="18"/>
      <c r="B22" s="118"/>
      <c r="C22" s="121"/>
      <c r="D22" s="210"/>
      <c r="E22" s="210"/>
      <c r="F22" s="101"/>
      <c r="G22" s="101"/>
      <c r="H22" s="101"/>
      <c r="I22" s="101"/>
    </row>
    <row r="23" spans="1:9" ht="15">
      <c r="A23" s="18" t="s">
        <v>89</v>
      </c>
      <c r="B23" s="118"/>
      <c r="C23" s="121"/>
      <c r="D23" s="210">
        <v>1122784.92</v>
      </c>
      <c r="E23" s="210">
        <v>3430545.36</v>
      </c>
      <c r="F23" s="173"/>
    </row>
    <row r="24" spans="1:9" ht="15" hidden="1">
      <c r="A24" s="18"/>
      <c r="B24" s="118"/>
      <c r="C24" s="121"/>
      <c r="D24" s="210"/>
      <c r="E24" s="210"/>
    </row>
    <row r="25" spans="1:9" ht="15" hidden="1">
      <c r="A25" s="18" t="s">
        <v>181</v>
      </c>
      <c r="B25" s="118"/>
      <c r="C25" s="121"/>
      <c r="D25" s="210" t="s">
        <v>37</v>
      </c>
      <c r="E25" s="210"/>
    </row>
    <row r="26" spans="1:9" ht="15">
      <c r="A26" s="18"/>
      <c r="B26" s="120"/>
      <c r="C26" s="121"/>
      <c r="D26" s="210"/>
      <c r="E26" s="210"/>
    </row>
    <row r="27" spans="1:9" ht="15">
      <c r="A27" s="18" t="s">
        <v>204</v>
      </c>
      <c r="B27" s="120"/>
      <c r="C27" s="121"/>
      <c r="D27" s="210" t="s">
        <v>37</v>
      </c>
      <c r="E27" s="210">
        <v>130195503.90000001</v>
      </c>
      <c r="F27" s="116"/>
    </row>
    <row r="28" spans="1:9" ht="15">
      <c r="A28" s="18"/>
      <c r="B28" s="118"/>
      <c r="C28" s="121"/>
      <c r="D28" s="210"/>
      <c r="E28" s="210"/>
    </row>
    <row r="29" spans="1:9" ht="15">
      <c r="A29" s="18"/>
      <c r="B29" s="118"/>
      <c r="C29" s="121"/>
      <c r="D29" s="210"/>
      <c r="E29" s="210"/>
    </row>
    <row r="30" spans="1:9" ht="15">
      <c r="A30" s="12" t="s">
        <v>22</v>
      </c>
      <c r="B30" s="118"/>
      <c r="C30" s="121"/>
      <c r="D30" s="211">
        <f>SUM(D32:D38)</f>
        <v>182396309.51000002</v>
      </c>
      <c r="E30" s="210">
        <f>SUM(E32:E36)</f>
        <v>196402280.17999998</v>
      </c>
    </row>
    <row r="31" spans="1:9" ht="15">
      <c r="A31" s="9"/>
      <c r="B31" s="118"/>
      <c r="C31" s="121"/>
      <c r="D31" s="210"/>
      <c r="E31" s="210"/>
    </row>
    <row r="32" spans="1:9" ht="15.75">
      <c r="A32" s="18" t="s">
        <v>184</v>
      </c>
      <c r="B32" s="122"/>
      <c r="C32" s="121"/>
      <c r="D32" s="212">
        <v>1229887.18</v>
      </c>
      <c r="E32" s="210">
        <v>794278.64</v>
      </c>
    </row>
    <row r="33" spans="1:9" ht="15">
      <c r="A33" s="18"/>
      <c r="B33" s="118"/>
      <c r="C33" s="121"/>
      <c r="D33" s="210"/>
      <c r="E33" s="210"/>
    </row>
    <row r="34" spans="1:9" ht="15">
      <c r="A34" s="18" t="s">
        <v>185</v>
      </c>
      <c r="B34" s="118"/>
      <c r="C34" s="121"/>
      <c r="D34" s="210">
        <v>181166422.33000001</v>
      </c>
      <c r="E34" s="210">
        <v>195608001.53999999</v>
      </c>
    </row>
    <row r="35" spans="1:9" ht="15">
      <c r="A35" s="18"/>
      <c r="B35" s="118"/>
      <c r="C35" s="121"/>
      <c r="D35" s="210"/>
      <c r="E35" s="210"/>
    </row>
    <row r="36" spans="1:9" ht="15" hidden="1">
      <c r="A36" s="18" t="s">
        <v>124</v>
      </c>
      <c r="B36" s="118"/>
      <c r="C36" s="121"/>
      <c r="D36" s="210">
        <v>0</v>
      </c>
      <c r="E36" s="210">
        <v>0</v>
      </c>
    </row>
    <row r="37" spans="1:9" ht="15" hidden="1">
      <c r="A37" s="18"/>
      <c r="B37" s="120"/>
      <c r="C37" s="121"/>
      <c r="D37" s="210"/>
      <c r="E37" s="210"/>
    </row>
    <row r="38" spans="1:9" ht="15" hidden="1" customHeight="1">
      <c r="A38" s="18" t="s">
        <v>36</v>
      </c>
      <c r="B38" s="120"/>
      <c r="C38" s="121"/>
      <c r="D38" s="210">
        <v>0</v>
      </c>
      <c r="E38" s="210">
        <v>0</v>
      </c>
    </row>
    <row r="39" spans="1:9" ht="15" hidden="1" customHeight="1">
      <c r="A39" s="18"/>
      <c r="B39" s="120"/>
      <c r="C39" s="121"/>
      <c r="D39" s="210"/>
      <c r="E39" s="210"/>
    </row>
    <row r="40" spans="1:9" ht="15">
      <c r="A40" s="18"/>
      <c r="B40" s="120"/>
      <c r="C40" s="121"/>
      <c r="D40" s="210"/>
      <c r="E40" s="210"/>
    </row>
    <row r="41" spans="1:9" s="101" customFormat="1" ht="15">
      <c r="A41" s="12" t="s">
        <v>23</v>
      </c>
      <c r="B41" s="120"/>
      <c r="C41" s="123"/>
      <c r="D41" s="211">
        <f>D19-D30</f>
        <v>-160387049.84000003</v>
      </c>
      <c r="E41" s="211">
        <f>E19-E30</f>
        <v>-48874278.379999965</v>
      </c>
      <c r="F41" s="57"/>
      <c r="G41" s="100"/>
      <c r="H41" s="100"/>
      <c r="I41" s="100"/>
    </row>
    <row r="42" spans="1:9" ht="15">
      <c r="A42" s="18"/>
      <c r="B42" s="120"/>
      <c r="C42" s="121"/>
      <c r="D42" s="210"/>
      <c r="E42" s="210"/>
      <c r="F42" s="58"/>
    </row>
    <row r="43" spans="1:9" ht="15">
      <c r="A43" s="18"/>
      <c r="B43" s="120"/>
      <c r="C43" s="121"/>
      <c r="D43" s="210"/>
      <c r="E43" s="210"/>
      <c r="F43" s="58"/>
    </row>
    <row r="44" spans="1:9" ht="15">
      <c r="A44" s="12" t="s">
        <v>123</v>
      </c>
      <c r="B44" s="120"/>
      <c r="C44" s="121"/>
      <c r="D44" s="211">
        <v>-42169154.990000002</v>
      </c>
      <c r="E44" s="211">
        <v>-42544669.960000001</v>
      </c>
      <c r="F44" s="58"/>
    </row>
    <row r="45" spans="1:9" ht="15">
      <c r="A45" s="18"/>
      <c r="B45" s="120"/>
      <c r="C45" s="121"/>
      <c r="D45" s="211"/>
      <c r="E45" s="211"/>
      <c r="F45" s="58"/>
    </row>
    <row r="46" spans="1:9" ht="15">
      <c r="A46" s="18"/>
      <c r="B46" s="120"/>
      <c r="C46" s="121"/>
      <c r="D46" s="211"/>
      <c r="E46" s="211"/>
      <c r="F46" s="58"/>
    </row>
    <row r="47" spans="1:9" ht="15">
      <c r="A47" s="12" t="s">
        <v>125</v>
      </c>
      <c r="B47" s="120"/>
      <c r="C47" s="121"/>
      <c r="D47" s="211">
        <f>D41+D44</f>
        <v>-202556204.83000004</v>
      </c>
      <c r="E47" s="211">
        <f>E41+E44</f>
        <v>-91418948.339999974</v>
      </c>
      <c r="F47" s="58"/>
    </row>
    <row r="48" spans="1:9" ht="15">
      <c r="A48" s="18"/>
      <c r="B48" s="120"/>
      <c r="C48" s="121"/>
      <c r="D48" s="210"/>
      <c r="E48" s="210"/>
      <c r="F48" s="58"/>
    </row>
    <row r="49" spans="1:9" ht="15">
      <c r="A49" s="18"/>
      <c r="B49" s="120"/>
      <c r="C49" s="121"/>
      <c r="D49" s="210"/>
      <c r="E49" s="210"/>
    </row>
    <row r="50" spans="1:9" ht="15">
      <c r="A50" s="12" t="s">
        <v>24</v>
      </c>
      <c r="B50" s="120"/>
      <c r="C50" s="121"/>
      <c r="D50" s="211">
        <f>SUM(D52:D56)</f>
        <v>1693171390.0700002</v>
      </c>
      <c r="E50" s="211">
        <f>SUM(E52:E56)</f>
        <v>1778188585.8599999</v>
      </c>
    </row>
    <row r="51" spans="1:9" ht="15">
      <c r="A51" s="18"/>
      <c r="B51" s="120"/>
      <c r="C51" s="121"/>
      <c r="D51" s="210"/>
      <c r="E51" s="210"/>
    </row>
    <row r="52" spans="1:9" ht="15" hidden="1">
      <c r="A52" s="18" t="s">
        <v>163</v>
      </c>
      <c r="B52" s="18"/>
      <c r="C52" s="121"/>
      <c r="D52" s="210">
        <v>0</v>
      </c>
      <c r="E52" s="210">
        <v>0</v>
      </c>
      <c r="F52" s="58"/>
      <c r="G52" s="58"/>
      <c r="H52" s="58"/>
      <c r="I52" s="58"/>
    </row>
    <row r="53" spans="1:9" ht="15" hidden="1">
      <c r="A53" s="18"/>
      <c r="B53" s="118"/>
      <c r="C53" s="121"/>
      <c r="D53" s="210"/>
      <c r="E53" s="210"/>
      <c r="F53" s="58"/>
      <c r="G53" s="58"/>
      <c r="H53" s="58"/>
      <c r="I53" s="58"/>
    </row>
    <row r="54" spans="1:9" ht="15">
      <c r="A54" s="18" t="s">
        <v>186</v>
      </c>
      <c r="B54" s="118"/>
      <c r="C54" s="121"/>
      <c r="D54" s="210">
        <v>2084621.91</v>
      </c>
      <c r="E54" s="210">
        <v>4178693.02</v>
      </c>
      <c r="F54" s="58"/>
      <c r="G54" s="58"/>
      <c r="H54" s="58"/>
      <c r="I54" s="58"/>
    </row>
    <row r="55" spans="1:9" ht="15">
      <c r="A55" s="18"/>
      <c r="B55" s="118"/>
      <c r="C55" s="121"/>
      <c r="D55" s="210"/>
      <c r="E55" s="210"/>
      <c r="F55" s="58"/>
      <c r="G55" s="58"/>
      <c r="H55" s="58"/>
      <c r="I55" s="58"/>
    </row>
    <row r="56" spans="1:9" ht="15">
      <c r="A56" s="18" t="s">
        <v>187</v>
      </c>
      <c r="B56" s="118"/>
      <c r="C56" s="121"/>
      <c r="D56" s="210">
        <v>1691086768.1600001</v>
      </c>
      <c r="E56" s="210">
        <v>1774009892.8399999</v>
      </c>
      <c r="F56" s="58"/>
      <c r="G56" s="58"/>
      <c r="H56" s="58"/>
      <c r="I56" s="58"/>
    </row>
    <row r="57" spans="1:9" ht="15">
      <c r="A57" s="18"/>
      <c r="B57" s="120"/>
      <c r="C57" s="121"/>
      <c r="D57" s="210"/>
      <c r="E57" s="210"/>
      <c r="F57" s="58"/>
      <c r="G57" s="58"/>
      <c r="H57" s="58"/>
      <c r="I57" s="58"/>
    </row>
    <row r="58" spans="1:9" ht="15">
      <c r="A58" s="18"/>
      <c r="B58" s="120"/>
      <c r="C58" s="121"/>
      <c r="D58" s="210"/>
      <c r="E58" s="210"/>
      <c r="F58" s="58"/>
      <c r="G58" s="58"/>
      <c r="H58" s="58"/>
      <c r="I58" s="58"/>
    </row>
    <row r="59" spans="1:9" ht="15">
      <c r="A59" s="12" t="s">
        <v>25</v>
      </c>
      <c r="B59" s="120"/>
      <c r="C59" s="121"/>
      <c r="D59" s="211">
        <f>D47+D50</f>
        <v>1490615185.2400002</v>
      </c>
      <c r="E59" s="211">
        <f>E47+E50</f>
        <v>1686769637.52</v>
      </c>
      <c r="F59" s="58"/>
      <c r="G59" s="58"/>
      <c r="H59" s="58"/>
      <c r="I59" s="58"/>
    </row>
    <row r="60" spans="1:9" ht="15">
      <c r="A60" s="12"/>
      <c r="B60" s="120"/>
      <c r="C60" s="121"/>
      <c r="D60" s="211"/>
      <c r="E60" s="211"/>
      <c r="F60" s="58"/>
      <c r="G60" s="58"/>
      <c r="H60" s="58"/>
      <c r="I60" s="58"/>
    </row>
    <row r="61" spans="1:9" ht="15">
      <c r="A61" s="12"/>
      <c r="B61" s="120"/>
      <c r="C61" s="121"/>
      <c r="D61" s="211"/>
      <c r="E61" s="211"/>
      <c r="F61" s="58"/>
      <c r="G61" s="58"/>
      <c r="H61" s="58"/>
      <c r="I61" s="58"/>
    </row>
    <row r="62" spans="1:9" ht="15">
      <c r="A62" s="12" t="s">
        <v>26</v>
      </c>
      <c r="B62" s="118"/>
      <c r="C62" s="121"/>
      <c r="D62" s="211">
        <f>D64+D73+D80+D83+D81</f>
        <v>1490615185.24</v>
      </c>
      <c r="E62" s="211">
        <f>E64+E73+E79+E83</f>
        <v>1686769637.5200002</v>
      </c>
      <c r="F62" s="58"/>
      <c r="G62" s="58"/>
      <c r="H62" s="58"/>
      <c r="I62" s="58"/>
    </row>
    <row r="63" spans="1:9" ht="15">
      <c r="A63" s="9"/>
      <c r="B63" s="118"/>
      <c r="C63" s="121"/>
      <c r="D63" s="210"/>
      <c r="E63" s="210"/>
      <c r="F63" s="58"/>
      <c r="G63" s="58"/>
      <c r="H63" s="58"/>
      <c r="I63" s="58"/>
    </row>
    <row r="64" spans="1:9" ht="15">
      <c r="A64" s="18" t="s">
        <v>188</v>
      </c>
      <c r="B64" s="122"/>
      <c r="C64" s="121"/>
      <c r="D64" s="211">
        <f>SUM(D66:D71)</f>
        <v>1204774135</v>
      </c>
      <c r="E64" s="211">
        <f>SUM(E66:E71)</f>
        <v>1399512273.8200002</v>
      </c>
    </row>
    <row r="65" spans="1:5" ht="7.5" customHeight="1">
      <c r="A65" s="18"/>
      <c r="B65" s="122"/>
      <c r="C65" s="121"/>
      <c r="D65" s="210"/>
      <c r="E65" s="210"/>
    </row>
    <row r="66" spans="1:5" ht="15">
      <c r="A66" s="127" t="s">
        <v>189</v>
      </c>
      <c r="B66" s="122"/>
      <c r="C66" s="121"/>
      <c r="D66" s="210">
        <v>1046412452.4299999</v>
      </c>
      <c r="E66" s="210">
        <v>1178153193.1400001</v>
      </c>
    </row>
    <row r="67" spans="1:5" ht="15">
      <c r="A67" s="18" t="s">
        <v>190</v>
      </c>
      <c r="B67" s="122"/>
      <c r="C67" s="121"/>
      <c r="D67" s="210">
        <f>4254987.16+4399.98</f>
        <v>4259387.1400000006</v>
      </c>
      <c r="E67" s="210">
        <f>5235707.09+4176.02</f>
        <v>5239883.1099999994</v>
      </c>
    </row>
    <row r="68" spans="1:5" ht="15">
      <c r="A68" s="18" t="s">
        <v>191</v>
      </c>
      <c r="B68" s="122"/>
      <c r="C68" s="121"/>
      <c r="D68" s="210">
        <f>351199916.23-268490704.92</f>
        <v>82709211.310000002</v>
      </c>
      <c r="E68" s="210">
        <f>344227365.03-262389648.32</f>
        <v>81837716.709999979</v>
      </c>
    </row>
    <row r="69" spans="1:5" ht="15">
      <c r="A69" s="18" t="s">
        <v>192</v>
      </c>
      <c r="B69" s="122"/>
      <c r="C69" s="121"/>
      <c r="D69" s="210">
        <v>55527695.649999999</v>
      </c>
      <c r="E69" s="210">
        <v>55921710.689999998</v>
      </c>
    </row>
    <row r="70" spans="1:5" ht="15">
      <c r="A70" s="18" t="s">
        <v>193</v>
      </c>
      <c r="B70" s="18"/>
      <c r="C70" s="121"/>
      <c r="D70" s="210">
        <v>15646526.77</v>
      </c>
      <c r="E70" s="210">
        <v>78359770.170000002</v>
      </c>
    </row>
    <row r="71" spans="1:5" ht="15">
      <c r="A71" s="18" t="s">
        <v>194</v>
      </c>
      <c r="B71" s="122"/>
      <c r="C71" s="121"/>
      <c r="D71" s="210">
        <f>218861.7</f>
        <v>218861.7</v>
      </c>
      <c r="E71" s="210" t="s">
        <v>37</v>
      </c>
    </row>
    <row r="72" spans="1:5" ht="15">
      <c r="A72" s="18"/>
      <c r="B72" s="118"/>
      <c r="C72" s="121"/>
      <c r="D72" s="210"/>
      <c r="E72" s="210"/>
    </row>
    <row r="73" spans="1:5" ht="15">
      <c r="A73" s="18" t="s">
        <v>195</v>
      </c>
      <c r="B73" s="118"/>
      <c r="C73" s="121"/>
      <c r="D73" s="211">
        <f>D75+D76+D77</f>
        <v>271508047.17000002</v>
      </c>
      <c r="E73" s="211">
        <f>E75+E76+E77</f>
        <v>264797069.47</v>
      </c>
    </row>
    <row r="74" spans="1:5" ht="4.5" customHeight="1">
      <c r="A74" s="18"/>
      <c r="B74" s="118"/>
      <c r="C74" s="121"/>
      <c r="D74" s="210"/>
      <c r="E74" s="210"/>
    </row>
    <row r="75" spans="1:5" ht="15">
      <c r="A75" s="18" t="s">
        <v>196</v>
      </c>
      <c r="B75" s="118"/>
      <c r="C75" s="121"/>
      <c r="D75" s="210">
        <f>882747.96+268490704.92</f>
        <v>269373452.88</v>
      </c>
      <c r="E75" s="210">
        <f>697291.09+262389648.32</f>
        <v>263086939.41</v>
      </c>
    </row>
    <row r="76" spans="1:5" ht="15">
      <c r="A76" s="18" t="s">
        <v>197</v>
      </c>
      <c r="B76" s="118"/>
      <c r="C76" s="121"/>
      <c r="D76" s="210">
        <v>1166306.49</v>
      </c>
      <c r="E76" s="210">
        <v>1127842.6100000001</v>
      </c>
    </row>
    <row r="77" spans="1:5" ht="15">
      <c r="A77" s="18" t="s">
        <v>198</v>
      </c>
      <c r="B77" s="118"/>
      <c r="C77" s="121"/>
      <c r="D77" s="210">
        <v>968287.8</v>
      </c>
      <c r="E77" s="210">
        <v>582287.44999999995</v>
      </c>
    </row>
    <row r="78" spans="1:5" ht="15">
      <c r="A78" s="18"/>
      <c r="B78" s="118"/>
      <c r="C78" s="121"/>
      <c r="D78" s="210"/>
      <c r="E78" s="210"/>
    </row>
    <row r="79" spans="1:5" ht="15">
      <c r="A79" s="18" t="s">
        <v>199</v>
      </c>
      <c r="B79" s="118"/>
      <c r="C79" s="121"/>
      <c r="D79" s="211">
        <f>SUM(D80:D81)</f>
        <v>82468921.349999994</v>
      </c>
      <c r="E79" s="211">
        <f>SUM(E80:E81)</f>
        <v>9088116.5099999998</v>
      </c>
    </row>
    <row r="80" spans="1:5" ht="15">
      <c r="A80" s="18" t="s">
        <v>200</v>
      </c>
      <c r="B80" s="118"/>
      <c r="C80" s="121"/>
      <c r="D80" s="210">
        <v>213484</v>
      </c>
      <c r="E80" s="210">
        <v>740081.78</v>
      </c>
    </row>
    <row r="81" spans="1:5" ht="15">
      <c r="A81" s="18" t="s">
        <v>201</v>
      </c>
      <c r="B81" s="118"/>
      <c r="C81" s="121"/>
      <c r="D81" s="210">
        <v>82255437.349999994</v>
      </c>
      <c r="E81" s="210">
        <f>3549646.92+4798387.81</f>
        <v>8348034.7299999995</v>
      </c>
    </row>
    <row r="82" spans="1:5" ht="15">
      <c r="A82" s="18"/>
      <c r="B82" s="120"/>
      <c r="C82" s="121"/>
      <c r="D82" s="210"/>
      <c r="E82" s="210"/>
    </row>
    <row r="83" spans="1:5" ht="15">
      <c r="A83" s="18" t="s">
        <v>202</v>
      </c>
      <c r="B83" s="120"/>
      <c r="C83" s="121"/>
      <c r="D83" s="211">
        <f>D85</f>
        <v>-68135918.280000001</v>
      </c>
      <c r="E83" s="211">
        <f>E85</f>
        <v>13372177.720000001</v>
      </c>
    </row>
    <row r="84" spans="1:5" ht="5.25" customHeight="1">
      <c r="A84" s="18"/>
      <c r="B84" s="120"/>
      <c r="C84" s="121"/>
      <c r="D84" s="210"/>
      <c r="E84" s="210"/>
    </row>
    <row r="85" spans="1:5" ht="15">
      <c r="A85" s="18" t="s">
        <v>203</v>
      </c>
      <c r="B85" s="120"/>
      <c r="C85" s="121"/>
      <c r="D85" s="210">
        <v>-68135918.280000001</v>
      </c>
      <c r="E85" s="210">
        <v>13372177.720000001</v>
      </c>
    </row>
    <row r="86" spans="1:5" ht="22.35" customHeight="1">
      <c r="A86" s="20"/>
      <c r="B86" s="21"/>
      <c r="C86" s="22"/>
      <c r="D86" s="169"/>
      <c r="E86" s="169"/>
    </row>
    <row r="87" spans="1:5" ht="15">
      <c r="A87" s="118"/>
      <c r="B87" s="118"/>
      <c r="C87" s="118"/>
      <c r="D87" s="118"/>
      <c r="E87" s="118"/>
    </row>
    <row r="88" spans="1:5" ht="15">
      <c r="A88" s="120"/>
      <c r="B88" s="118"/>
      <c r="C88" s="115"/>
      <c r="D88" s="118"/>
      <c r="E88" s="113"/>
    </row>
    <row r="89" spans="1:5" ht="15">
      <c r="A89" s="113"/>
      <c r="B89" s="115"/>
      <c r="C89" s="117"/>
      <c r="D89" s="113"/>
      <c r="E89" s="112"/>
    </row>
    <row r="90" spans="1:5" ht="15">
      <c r="A90" s="119"/>
      <c r="B90" s="118"/>
      <c r="C90" s="117"/>
      <c r="D90" s="113"/>
      <c r="E90" s="112"/>
    </row>
    <row r="91" spans="1:5" ht="15">
      <c r="A91" s="115"/>
      <c r="B91" s="115"/>
      <c r="C91" s="114"/>
      <c r="D91" s="113"/>
      <c r="E91" s="112"/>
    </row>
    <row r="92" spans="1:5" ht="15.75">
      <c r="A92" s="111"/>
      <c r="B92" s="111"/>
      <c r="C92" s="111"/>
      <c r="D92" s="110"/>
      <c r="E92" s="109"/>
    </row>
    <row r="93" spans="1:5" ht="15.75">
      <c r="A93" s="111"/>
      <c r="B93" s="111"/>
      <c r="C93" s="111"/>
      <c r="D93" s="110"/>
      <c r="E93" s="109"/>
    </row>
    <row r="94" spans="1:5">
      <c r="A94" s="108"/>
      <c r="B94" s="108"/>
      <c r="C94" s="108"/>
      <c r="D94" s="108"/>
      <c r="E94" s="107"/>
    </row>
    <row r="95" spans="1:5">
      <c r="A95" s="104"/>
      <c r="B95" s="104"/>
      <c r="C95" s="105"/>
      <c r="D95" s="103"/>
    </row>
    <row r="96" spans="1:5">
      <c r="A96" s="104"/>
      <c r="B96" s="104"/>
      <c r="C96" s="105"/>
      <c r="D96" s="103"/>
    </row>
    <row r="97" spans="1:5">
      <c r="A97" s="104"/>
      <c r="B97" s="104"/>
      <c r="C97" s="104"/>
      <c r="D97" s="103"/>
    </row>
    <row r="98" spans="1:5">
      <c r="A98" s="104"/>
      <c r="B98" s="104"/>
      <c r="C98" s="103"/>
      <c r="D98" s="103"/>
      <c r="E98" s="102"/>
    </row>
    <row r="112" spans="1:5">
      <c r="A112" s="101"/>
    </row>
    <row r="114" spans="1:2">
      <c r="B114" s="101"/>
    </row>
    <row r="116" spans="1:2">
      <c r="A116" s="101"/>
    </row>
  </sheetData>
  <mergeCells count="7">
    <mergeCell ref="A14:E14"/>
    <mergeCell ref="A7:E7"/>
    <mergeCell ref="A8:E8"/>
    <mergeCell ref="A9:E9"/>
    <mergeCell ref="A11:E11"/>
    <mergeCell ref="A12:E12"/>
    <mergeCell ref="A13:E13"/>
  </mergeCells>
  <pageMargins left="0.6692913385826772" right="0.15748031496062992" top="0.31496062992125984" bottom="0.27559055118110237" header="0.31496062992125984" footer="0.23622047244094491"/>
  <pageSetup paperSize="9" scale="53" orientation="portrait" r:id="rId1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46"/>
  <sheetViews>
    <sheetView showGridLines="0" view="pageBreakPreview" zoomScaleSheetLayoutView="100" workbookViewId="0">
      <selection activeCell="F29" sqref="F29"/>
    </sheetView>
  </sheetViews>
  <sheetFormatPr defaultColWidth="20" defaultRowHeight="12.75"/>
  <cols>
    <col min="1" max="1" width="10.5703125" style="4" customWidth="1"/>
    <col min="2" max="2" width="20.5703125" style="4" customWidth="1"/>
    <col min="3" max="3" width="33.42578125" style="4" customWidth="1"/>
    <col min="4" max="4" width="10.7109375" style="4" bestFit="1" customWidth="1"/>
    <col min="5" max="5" width="22.7109375" style="4" customWidth="1"/>
    <col min="6" max="6" width="17.85546875" style="50" customWidth="1"/>
    <col min="7" max="7" width="19.140625" style="4" customWidth="1"/>
    <col min="8" max="247" width="11.42578125" style="4" customWidth="1"/>
    <col min="248" max="248" width="10.5703125" style="4" customWidth="1"/>
    <col min="249" max="249" width="20.5703125" style="4" customWidth="1"/>
    <col min="250" max="250" width="33.42578125" style="4" customWidth="1"/>
    <col min="251" max="251" width="16" style="4" customWidth="1"/>
    <col min="252" max="252" width="16.42578125" style="4" customWidth="1"/>
    <col min="253" max="16384" width="20" style="4"/>
  </cols>
  <sheetData>
    <row r="7" spans="1:7">
      <c r="A7" s="34"/>
      <c r="B7" s="35"/>
      <c r="C7" s="35"/>
      <c r="D7" s="35"/>
      <c r="E7" s="35"/>
      <c r="F7" s="36"/>
      <c r="G7" s="37"/>
    </row>
    <row r="8" spans="1:7" ht="15.75" customHeight="1">
      <c r="A8" s="296" t="s">
        <v>15</v>
      </c>
      <c r="B8" s="297"/>
      <c r="C8" s="297"/>
      <c r="D8" s="297"/>
      <c r="E8" s="297"/>
      <c r="F8" s="297"/>
      <c r="G8" s="298"/>
    </row>
    <row r="9" spans="1:7" ht="15.75" customHeight="1">
      <c r="A9" s="296" t="s">
        <v>1</v>
      </c>
      <c r="B9" s="297"/>
      <c r="C9" s="297"/>
      <c r="D9" s="297"/>
      <c r="E9" s="297"/>
      <c r="F9" s="297"/>
      <c r="G9" s="298"/>
    </row>
    <row r="10" spans="1:7" ht="13.5" customHeight="1">
      <c r="A10" s="296" t="s">
        <v>19</v>
      </c>
      <c r="B10" s="297"/>
      <c r="C10" s="297"/>
      <c r="D10" s="297"/>
      <c r="E10" s="297"/>
      <c r="F10" s="297"/>
      <c r="G10" s="298"/>
    </row>
    <row r="11" spans="1:7" ht="12.75" customHeight="1">
      <c r="A11" s="299" t="s">
        <v>129</v>
      </c>
      <c r="B11" s="300"/>
      <c r="C11" s="300"/>
      <c r="D11" s="300"/>
      <c r="E11" s="300"/>
      <c r="F11" s="300"/>
      <c r="G11" s="301"/>
    </row>
    <row r="12" spans="1:7" ht="15.75" customHeight="1">
      <c r="A12" s="302"/>
      <c r="B12" s="303"/>
      <c r="C12" s="303"/>
      <c r="D12" s="303"/>
      <c r="E12" s="303"/>
      <c r="F12" s="303"/>
      <c r="G12" s="304"/>
    </row>
    <row r="13" spans="1:7" ht="15.75" customHeight="1">
      <c r="A13" s="305"/>
      <c r="B13" s="306"/>
      <c r="C13" s="306"/>
      <c r="D13" s="306"/>
      <c r="E13" s="306"/>
      <c r="F13" s="306"/>
      <c r="G13" s="307"/>
    </row>
    <row r="14" spans="1:7" ht="15" customHeight="1">
      <c r="A14" s="302" t="s">
        <v>16</v>
      </c>
      <c r="B14" s="308"/>
      <c r="C14" s="309"/>
      <c r="D14" s="314" t="s">
        <v>17</v>
      </c>
      <c r="E14" s="293" t="s">
        <v>84</v>
      </c>
      <c r="F14" s="316" t="s">
        <v>81</v>
      </c>
      <c r="G14" s="294" t="s">
        <v>126</v>
      </c>
    </row>
    <row r="15" spans="1:7" ht="15" customHeight="1">
      <c r="A15" s="310"/>
      <c r="B15" s="308"/>
      <c r="C15" s="309"/>
      <c r="D15" s="314"/>
      <c r="E15" s="294"/>
      <c r="F15" s="316"/>
      <c r="G15" s="318"/>
    </row>
    <row r="16" spans="1:7">
      <c r="A16" s="310"/>
      <c r="B16" s="308"/>
      <c r="C16" s="309"/>
      <c r="D16" s="314"/>
      <c r="E16" s="294"/>
      <c r="F16" s="316"/>
      <c r="G16" s="318"/>
    </row>
    <row r="17" spans="1:7" ht="5.0999999999999996" customHeight="1">
      <c r="A17" s="311"/>
      <c r="B17" s="312"/>
      <c r="C17" s="313"/>
      <c r="D17" s="315"/>
      <c r="E17" s="295"/>
      <c r="F17" s="317"/>
      <c r="G17" s="319"/>
    </row>
    <row r="18" spans="1:7" ht="23.1" customHeight="1">
      <c r="A18" s="126" t="s">
        <v>128</v>
      </c>
      <c r="B18" s="149"/>
      <c r="C18" s="150"/>
      <c r="D18" s="213">
        <v>2985020195.8800001</v>
      </c>
      <c r="E18" s="213">
        <v>23794917.66</v>
      </c>
      <c r="F18" s="213">
        <v>-2485435731.4299998</v>
      </c>
      <c r="G18" s="213">
        <f>SUM(D18:F18)</f>
        <v>523379382.11000013</v>
      </c>
    </row>
    <row r="19" spans="1:7" ht="23.1" hidden="1" customHeight="1">
      <c r="A19" s="39" t="s">
        <v>85</v>
      </c>
      <c r="B19" s="40"/>
      <c r="C19" s="41"/>
      <c r="D19" s="214" t="s">
        <v>37</v>
      </c>
      <c r="E19" s="215"/>
      <c r="F19" s="214" t="s">
        <v>37</v>
      </c>
      <c r="G19" s="215">
        <f>SUM(D19:F19)</f>
        <v>0</v>
      </c>
    </row>
    <row r="20" spans="1:7" ht="23.1" hidden="1" customHeight="1">
      <c r="A20" s="39" t="s">
        <v>38</v>
      </c>
      <c r="B20" s="40"/>
      <c r="C20" s="41"/>
      <c r="D20" s="214" t="s">
        <v>37</v>
      </c>
      <c r="E20" s="214" t="s">
        <v>37</v>
      </c>
      <c r="F20" s="214" t="s">
        <v>37</v>
      </c>
      <c r="G20" s="215">
        <f t="shared" ref="G20:G22" si="0">SUM(D20:F20)</f>
        <v>0</v>
      </c>
    </row>
    <row r="21" spans="1:7" ht="23.1" customHeight="1">
      <c r="A21" s="39" t="s">
        <v>178</v>
      </c>
      <c r="B21" s="40"/>
      <c r="C21" s="41"/>
      <c r="D21" s="214" t="s">
        <v>37</v>
      </c>
      <c r="E21" s="214">
        <v>12850502.18</v>
      </c>
      <c r="F21" s="214" t="s">
        <v>37</v>
      </c>
      <c r="G21" s="214">
        <f t="shared" ref="G21" si="1">SUM(D21:F21)</f>
        <v>12850502.18</v>
      </c>
    </row>
    <row r="22" spans="1:7" ht="23.1" customHeight="1">
      <c r="A22" s="39" t="s">
        <v>83</v>
      </c>
      <c r="B22" s="40"/>
      <c r="C22" s="41"/>
      <c r="D22" s="214" t="s">
        <v>37</v>
      </c>
      <c r="E22" s="215" t="s">
        <v>37</v>
      </c>
      <c r="F22" s="216">
        <v>13372177.720000001</v>
      </c>
      <c r="G22" s="214">
        <f t="shared" si="0"/>
        <v>13372177.720000001</v>
      </c>
    </row>
    <row r="23" spans="1:7" ht="23.1" customHeight="1">
      <c r="A23" s="39" t="s">
        <v>18</v>
      </c>
      <c r="B23" s="40"/>
      <c r="C23" s="41"/>
      <c r="D23" s="214" t="s">
        <v>37</v>
      </c>
      <c r="E23" s="215" t="s">
        <v>37</v>
      </c>
      <c r="F23" s="214">
        <v>37847565.039999999</v>
      </c>
      <c r="G23" s="214">
        <f>SUM(D23:F23)</f>
        <v>37847565.039999999</v>
      </c>
    </row>
    <row r="24" spans="1:7" s="159" customFormat="1" ht="23.1" customHeight="1">
      <c r="A24" s="290" t="s">
        <v>176</v>
      </c>
      <c r="B24" s="291"/>
      <c r="C24" s="292"/>
      <c r="D24" s="213">
        <f>SUM(D18:D23)</f>
        <v>2985020195.8800001</v>
      </c>
      <c r="E24" s="213">
        <f>SUM(E18:E23)</f>
        <v>36645419.840000004</v>
      </c>
      <c r="F24" s="213">
        <f>SUM(F18:F23)</f>
        <v>-2434215988.6700001</v>
      </c>
      <c r="G24" s="213">
        <f>SUM(G18:G23)</f>
        <v>587449627.05000007</v>
      </c>
    </row>
    <row r="25" spans="1:7" ht="23.1" customHeight="1">
      <c r="A25" s="126" t="s">
        <v>127</v>
      </c>
      <c r="B25" s="149"/>
      <c r="C25" s="150"/>
      <c r="D25" s="213">
        <v>3048426473.1399999</v>
      </c>
      <c r="E25" s="213">
        <v>18576890.280000001</v>
      </c>
      <c r="F25" s="217">
        <v>-2473497970.6700001</v>
      </c>
      <c r="G25" s="217">
        <f>SUM(D25:F25)</f>
        <v>593505392.75</v>
      </c>
    </row>
    <row r="26" spans="1:7" ht="23.1" hidden="1" customHeight="1">
      <c r="A26" s="39" t="s">
        <v>39</v>
      </c>
      <c r="B26" s="65"/>
      <c r="C26" s="66"/>
      <c r="D26" s="215" t="s">
        <v>37</v>
      </c>
      <c r="E26" s="214" t="s">
        <v>37</v>
      </c>
      <c r="F26" s="215" t="s">
        <v>37</v>
      </c>
      <c r="G26" s="215">
        <f>SUM(D26:F26)</f>
        <v>0</v>
      </c>
    </row>
    <row r="27" spans="1:7" ht="23.1" hidden="1" customHeight="1">
      <c r="A27" s="39" t="s">
        <v>147</v>
      </c>
      <c r="B27" s="65"/>
      <c r="C27" s="66"/>
      <c r="D27" s="215" t="s">
        <v>37</v>
      </c>
      <c r="E27" s="214" t="s">
        <v>37</v>
      </c>
      <c r="F27" s="215" t="s">
        <v>37</v>
      </c>
      <c r="G27" s="215">
        <f t="shared" ref="G27:G30" si="2">SUM(D27:F27)</f>
        <v>0</v>
      </c>
    </row>
    <row r="28" spans="1:7" ht="23.1" customHeight="1">
      <c r="A28" s="39" t="s">
        <v>146</v>
      </c>
      <c r="B28" s="40"/>
      <c r="C28" s="41"/>
      <c r="D28" s="214" t="s">
        <v>37</v>
      </c>
      <c r="E28" s="214">
        <v>24424634.34</v>
      </c>
      <c r="F28" s="215" t="s">
        <v>37</v>
      </c>
      <c r="G28" s="214">
        <f t="shared" si="2"/>
        <v>24424634.34</v>
      </c>
    </row>
    <row r="29" spans="1:7" ht="23.1" customHeight="1">
      <c r="A29" s="39" t="s">
        <v>82</v>
      </c>
      <c r="B29" s="40"/>
      <c r="C29" s="41"/>
      <c r="D29" s="214" t="s">
        <v>37</v>
      </c>
      <c r="E29" s="214" t="s">
        <v>37</v>
      </c>
      <c r="F29" s="216">
        <v>-68135918.280000001</v>
      </c>
      <c r="G29" s="214">
        <f t="shared" si="2"/>
        <v>-68135918.280000001</v>
      </c>
    </row>
    <row r="30" spans="1:7" ht="20.25" customHeight="1">
      <c r="A30" s="39" t="s">
        <v>18</v>
      </c>
      <c r="B30" s="40"/>
      <c r="C30" s="41"/>
      <c r="D30" s="214" t="s">
        <v>37</v>
      </c>
      <c r="E30" s="214" t="s">
        <v>37</v>
      </c>
      <c r="F30" s="216">
        <v>-952349.79</v>
      </c>
      <c r="G30" s="214">
        <f t="shared" si="2"/>
        <v>-952349.79</v>
      </c>
    </row>
    <row r="31" spans="1:7" ht="18" customHeight="1">
      <c r="A31" s="290" t="s">
        <v>177</v>
      </c>
      <c r="B31" s="291"/>
      <c r="C31" s="292"/>
      <c r="D31" s="213">
        <f>SUM(D25:D30)</f>
        <v>3048426473.1399999</v>
      </c>
      <c r="E31" s="213">
        <f>SUM(E25:E30)</f>
        <v>43001524.620000005</v>
      </c>
      <c r="F31" s="217">
        <f>SUM(F25:F30)</f>
        <v>-2542586238.7400002</v>
      </c>
      <c r="G31" s="217">
        <f>SUM(G25:G30)</f>
        <v>548841759.0200001</v>
      </c>
    </row>
    <row r="32" spans="1:7" ht="9" customHeight="1">
      <c r="A32" s="42"/>
      <c r="B32" s="38"/>
      <c r="C32" s="43"/>
      <c r="D32" s="38"/>
      <c r="E32" s="45"/>
      <c r="F32" s="44"/>
      <c r="G32" s="45"/>
    </row>
    <row r="33" spans="1:10" ht="15.75">
      <c r="A33" s="46"/>
      <c r="B33" s="40"/>
      <c r="C33" s="40"/>
      <c r="D33" s="40"/>
      <c r="E33" s="40"/>
      <c r="F33" s="29"/>
      <c r="G33" s="47"/>
    </row>
    <row r="34" spans="1:10" ht="15.75">
      <c r="A34" s="10"/>
      <c r="B34" s="10"/>
      <c r="C34" s="10"/>
      <c r="D34" s="99"/>
      <c r="E34" s="125"/>
      <c r="F34" s="160"/>
      <c r="G34" s="161"/>
    </row>
    <row r="35" spans="1:10" ht="15.75">
      <c r="A35" s="11"/>
      <c r="B35" s="10"/>
      <c r="C35" s="16"/>
      <c r="D35" s="10"/>
      <c r="E35" s="11"/>
      <c r="F35" s="10"/>
      <c r="G35" s="49"/>
      <c r="H35" s="48"/>
      <c r="I35" s="48"/>
      <c r="J35" s="48"/>
    </row>
    <row r="36" spans="1:10" ht="15">
      <c r="A36" s="23"/>
      <c r="B36" s="16"/>
      <c r="C36" s="24"/>
      <c r="D36" s="23"/>
      <c r="E36" s="23"/>
      <c r="F36" s="16"/>
      <c r="G36" s="49"/>
      <c r="H36" s="48"/>
      <c r="I36" s="48"/>
      <c r="J36" s="48"/>
    </row>
    <row r="37" spans="1:10" ht="15.75">
      <c r="A37" s="17"/>
      <c r="B37" s="25"/>
      <c r="C37" s="24"/>
      <c r="D37" s="23"/>
      <c r="E37" s="17"/>
      <c r="F37" s="25"/>
      <c r="G37" s="49"/>
      <c r="H37" s="48"/>
      <c r="I37" s="48"/>
      <c r="J37" s="48"/>
    </row>
    <row r="38" spans="1:10" ht="15">
      <c r="A38" s="16"/>
      <c r="B38" s="16"/>
      <c r="C38" s="26"/>
      <c r="D38" s="23"/>
      <c r="E38" s="16"/>
      <c r="F38" s="16"/>
      <c r="G38" s="49"/>
      <c r="H38" s="48"/>
      <c r="I38" s="48"/>
      <c r="J38" s="48"/>
    </row>
    <row r="39" spans="1:10" ht="15.75">
      <c r="A39" s="27"/>
      <c r="B39" s="27"/>
      <c r="C39" s="27"/>
      <c r="D39" s="28"/>
      <c r="E39" s="27"/>
      <c r="F39" s="27"/>
      <c r="G39" s="49"/>
      <c r="H39" s="48"/>
      <c r="I39" s="48"/>
      <c r="J39" s="48"/>
    </row>
    <row r="40" spans="1:10" ht="15.75">
      <c r="A40" s="27"/>
      <c r="B40" s="27"/>
      <c r="C40" s="27"/>
      <c r="D40" s="28"/>
      <c r="E40" s="27"/>
      <c r="F40" s="27"/>
      <c r="G40" s="49"/>
      <c r="H40" s="48"/>
      <c r="I40" s="48"/>
      <c r="J40" s="48"/>
    </row>
    <row r="41" spans="1:10" ht="15">
      <c r="A41" s="30"/>
      <c r="B41" s="30"/>
      <c r="C41" s="30"/>
      <c r="D41" s="30"/>
      <c r="E41" s="30"/>
      <c r="F41" s="30"/>
      <c r="G41" s="49"/>
      <c r="H41" s="48"/>
      <c r="I41" s="48"/>
      <c r="J41" s="48"/>
    </row>
    <row r="42" spans="1:10" ht="15">
      <c r="A42" s="31"/>
      <c r="B42" s="31"/>
      <c r="C42" s="32"/>
      <c r="D42" s="33"/>
      <c r="E42" s="31"/>
      <c r="F42" s="31"/>
      <c r="G42" s="49"/>
      <c r="H42" s="48"/>
      <c r="I42" s="48"/>
      <c r="J42" s="48"/>
    </row>
    <row r="43" spans="1:10" ht="15">
      <c r="A43" s="31"/>
      <c r="B43" s="31"/>
      <c r="C43" s="32"/>
      <c r="D43" s="33"/>
      <c r="E43" s="31"/>
      <c r="F43" s="31"/>
      <c r="G43" s="49"/>
      <c r="H43" s="48"/>
      <c r="I43" s="48"/>
      <c r="J43" s="48"/>
    </row>
    <row r="44" spans="1:10" ht="15.75" customHeight="1">
      <c r="A44" s="31"/>
      <c r="B44" s="31"/>
      <c r="C44" s="31"/>
      <c r="D44" s="33"/>
      <c r="E44" s="31"/>
      <c r="F44" s="31"/>
      <c r="G44" s="49"/>
      <c r="H44" s="48"/>
      <c r="I44" s="48"/>
      <c r="J44" s="48"/>
    </row>
    <row r="45" spans="1:10" ht="15">
      <c r="A45" s="31"/>
      <c r="B45" s="31"/>
      <c r="C45" s="33"/>
      <c r="D45" s="33"/>
      <c r="E45" s="31"/>
      <c r="F45" s="31"/>
      <c r="G45" s="49"/>
    </row>
    <row r="46" spans="1:10" ht="15.75">
      <c r="A46" s="40"/>
      <c r="B46" s="40"/>
      <c r="C46" s="40"/>
      <c r="D46" s="40"/>
      <c r="E46" s="40"/>
      <c r="F46" s="29"/>
      <c r="G46" s="49"/>
    </row>
  </sheetData>
  <mergeCells count="11">
    <mergeCell ref="A24:C24"/>
    <mergeCell ref="A31:C31"/>
    <mergeCell ref="E14:E17"/>
    <mergeCell ref="A8:G8"/>
    <mergeCell ref="A9:G9"/>
    <mergeCell ref="A10:G10"/>
    <mergeCell ref="A11:G13"/>
    <mergeCell ref="A14:C17"/>
    <mergeCell ref="D14:D17"/>
    <mergeCell ref="F14:F17"/>
    <mergeCell ref="G14:G17"/>
  </mergeCells>
  <pageMargins left="0.6692913385826772" right="0.57999999999999996" top="0.31496062992125984" bottom="0.27559055118110237" header="0.31496062992125984" footer="0.23622047244094491"/>
  <pageSetup paperSize="9" scale="66" orientation="portrait" r:id="rId1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ignoredErrors>
    <ignoredError sqref="G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08"/>
  <sheetViews>
    <sheetView showGridLines="0" view="pageBreakPreview" zoomScaleSheetLayoutView="100" workbookViewId="0">
      <selection activeCell="J63" sqref="J63"/>
    </sheetView>
  </sheetViews>
  <sheetFormatPr defaultColWidth="11.42578125" defaultRowHeight="12.75"/>
  <cols>
    <col min="1" max="1" width="11.42578125" style="100" customWidth="1"/>
    <col min="2" max="2" width="34.7109375" style="100" customWidth="1"/>
    <col min="3" max="3" width="34.28515625" style="100" customWidth="1"/>
    <col min="4" max="4" width="15.85546875" style="100" bestFit="1" customWidth="1"/>
    <col min="5" max="5" width="15.28515625" style="100" bestFit="1" customWidth="1"/>
    <col min="6" max="6" width="14" style="100" bestFit="1" customWidth="1"/>
    <col min="7" max="220" width="11.42578125" style="100" customWidth="1"/>
    <col min="221" max="16384" width="11.42578125" style="100"/>
  </cols>
  <sheetData>
    <row r="6" spans="1:5" ht="9" customHeight="1"/>
    <row r="7" spans="1:5" ht="23.25" customHeight="1">
      <c r="A7" s="282" t="s">
        <v>9</v>
      </c>
      <c r="B7" s="283"/>
      <c r="C7" s="283"/>
      <c r="D7" s="283"/>
      <c r="E7" s="284"/>
    </row>
    <row r="8" spans="1:5" ht="21" customHeight="1">
      <c r="A8" s="285" t="s">
        <v>1</v>
      </c>
      <c r="B8" s="286"/>
      <c r="C8" s="286"/>
      <c r="D8" s="286"/>
      <c r="E8" s="281"/>
    </row>
    <row r="9" spans="1:5" ht="21.75" customHeight="1">
      <c r="A9" s="285" t="s">
        <v>19</v>
      </c>
      <c r="B9" s="286"/>
      <c r="C9" s="286"/>
      <c r="D9" s="286"/>
      <c r="E9" s="281"/>
    </row>
    <row r="10" spans="1:5" ht="8.25" customHeight="1">
      <c r="A10" s="5"/>
      <c r="B10" s="6"/>
      <c r="C10" s="7"/>
      <c r="D10" s="7"/>
      <c r="E10" s="8"/>
    </row>
    <row r="11" spans="1:5" ht="16.350000000000001" customHeight="1">
      <c r="A11" s="289"/>
      <c r="B11" s="280"/>
      <c r="C11" s="280"/>
      <c r="D11" s="280"/>
      <c r="E11" s="281"/>
    </row>
    <row r="12" spans="1:5" ht="24.75" customHeight="1">
      <c r="A12" s="285" t="s">
        <v>165</v>
      </c>
      <c r="B12" s="286"/>
      <c r="C12" s="286"/>
      <c r="D12" s="286"/>
      <c r="E12" s="281"/>
    </row>
    <row r="13" spans="1:5" ht="7.5" customHeight="1">
      <c r="A13" s="289"/>
      <c r="B13" s="280"/>
      <c r="C13" s="280"/>
      <c r="D13" s="280"/>
      <c r="E13" s="281"/>
    </row>
    <row r="14" spans="1:5" ht="9" customHeight="1">
      <c r="A14" s="278"/>
      <c r="B14" s="279"/>
      <c r="C14" s="279"/>
      <c r="D14" s="280"/>
      <c r="E14" s="281"/>
    </row>
    <row r="15" spans="1:5" ht="15">
      <c r="A15" s="9"/>
      <c r="B15" s="118"/>
      <c r="C15" s="120"/>
      <c r="D15" s="54" t="s">
        <v>175</v>
      </c>
      <c r="E15" s="54" t="s">
        <v>173</v>
      </c>
    </row>
    <row r="16" spans="1:5" ht="14.25">
      <c r="A16" s="12" t="s">
        <v>28</v>
      </c>
      <c r="B16" s="120"/>
      <c r="C16" s="120"/>
      <c r="D16" s="13" t="s">
        <v>2</v>
      </c>
      <c r="E16" s="14" t="s">
        <v>2</v>
      </c>
    </row>
    <row r="17" spans="1:5" ht="15">
      <c r="A17" s="9"/>
      <c r="B17" s="118"/>
      <c r="C17" s="118"/>
      <c r="D17" s="218"/>
      <c r="E17" s="218"/>
    </row>
    <row r="18" spans="1:5" ht="15">
      <c r="A18" s="18" t="s">
        <v>42</v>
      </c>
      <c r="B18" s="115"/>
      <c r="C18" s="119"/>
      <c r="D18" s="210">
        <v>-68135918.280000001</v>
      </c>
      <c r="E18" s="211">
        <v>13372177.720000001</v>
      </c>
    </row>
    <row r="19" spans="1:5" ht="15">
      <c r="A19" s="18" t="s">
        <v>41</v>
      </c>
      <c r="B19" s="118"/>
      <c r="C19" s="121"/>
      <c r="D19" s="210">
        <v>42169154.990000002</v>
      </c>
      <c r="E19" s="210">
        <v>42544669.960000001</v>
      </c>
    </row>
    <row r="20" spans="1:5" ht="15" hidden="1">
      <c r="A20" s="18" t="s">
        <v>40</v>
      </c>
      <c r="B20" s="118"/>
      <c r="C20" s="121"/>
      <c r="D20" s="210" t="s">
        <v>37</v>
      </c>
      <c r="E20" s="210" t="s">
        <v>37</v>
      </c>
    </row>
    <row r="21" spans="1:5" ht="15">
      <c r="A21" s="18" t="s">
        <v>207</v>
      </c>
      <c r="B21" s="118"/>
      <c r="C21" s="121"/>
      <c r="D21" s="210">
        <v>60079.75</v>
      </c>
      <c r="E21" s="210">
        <v>-4156.12</v>
      </c>
    </row>
    <row r="22" spans="1:5" ht="15" hidden="1">
      <c r="A22" s="18" t="s">
        <v>43</v>
      </c>
      <c r="B22" s="18"/>
      <c r="C22" s="18"/>
      <c r="D22" s="210" t="s">
        <v>37</v>
      </c>
      <c r="E22" s="210" t="s">
        <v>37</v>
      </c>
    </row>
    <row r="23" spans="1:5" ht="15">
      <c r="A23" s="18" t="s">
        <v>105</v>
      </c>
      <c r="B23" s="18"/>
      <c r="C23" s="18"/>
      <c r="D23" s="210">
        <v>76726286.650000006</v>
      </c>
      <c r="E23" s="210">
        <v>3593092.03</v>
      </c>
    </row>
    <row r="24" spans="1:5" ht="15">
      <c r="A24" s="18" t="s">
        <v>117</v>
      </c>
      <c r="B24" s="18"/>
      <c r="C24" s="18"/>
      <c r="D24" s="219" t="s">
        <v>37</v>
      </c>
      <c r="E24" s="210">
        <v>694701.56</v>
      </c>
    </row>
    <row r="25" spans="1:5" ht="15">
      <c r="A25" s="18" t="s">
        <v>106</v>
      </c>
      <c r="B25" s="18"/>
      <c r="C25" s="18"/>
      <c r="D25" s="219">
        <f>-17040.57+6456474.57</f>
        <v>6439434</v>
      </c>
      <c r="E25" s="210">
        <f>34939005.89-811494.21</f>
        <v>34127511.68</v>
      </c>
    </row>
    <row r="26" spans="1:5" ht="15">
      <c r="A26" s="18" t="s">
        <v>107</v>
      </c>
      <c r="B26" s="18"/>
      <c r="C26" s="18"/>
      <c r="D26" s="219">
        <v>-1100549.75</v>
      </c>
      <c r="E26" s="210" t="s">
        <v>37</v>
      </c>
    </row>
    <row r="27" spans="1:5" ht="15">
      <c r="A27" s="18" t="s">
        <v>118</v>
      </c>
      <c r="B27" s="18"/>
      <c r="C27" s="18"/>
      <c r="D27" s="219" t="s">
        <v>37</v>
      </c>
      <c r="E27" s="210">
        <v>19581266.07</v>
      </c>
    </row>
    <row r="28" spans="1:5" ht="15">
      <c r="A28" s="18" t="s">
        <v>152</v>
      </c>
      <c r="B28" s="18"/>
      <c r="C28" s="18"/>
      <c r="D28" s="219">
        <v>3161174.36</v>
      </c>
      <c r="E28" s="210">
        <v>-150994065.11000001</v>
      </c>
    </row>
    <row r="29" spans="1:5" ht="15">
      <c r="A29" s="18" t="s">
        <v>169</v>
      </c>
      <c r="B29" s="18"/>
      <c r="C29" s="18"/>
      <c r="D29" s="219">
        <v>103755832.38</v>
      </c>
      <c r="E29" s="210">
        <v>102754766.55</v>
      </c>
    </row>
    <row r="30" spans="1:5" ht="15" hidden="1">
      <c r="A30" s="18" t="s">
        <v>167</v>
      </c>
      <c r="B30" s="18"/>
      <c r="C30" s="18"/>
      <c r="D30" s="219" t="s">
        <v>37</v>
      </c>
      <c r="E30" s="210" t="s">
        <v>37</v>
      </c>
    </row>
    <row r="31" spans="1:5" ht="15">
      <c r="A31" s="18" t="s">
        <v>153</v>
      </c>
      <c r="B31" s="18"/>
      <c r="C31" s="18"/>
      <c r="D31" s="219">
        <v>-5797371.9400000004</v>
      </c>
      <c r="E31" s="210">
        <f>23905743.85+2122650.03</f>
        <v>26028393.880000003</v>
      </c>
    </row>
    <row r="32" spans="1:5" ht="15">
      <c r="A32" s="18" t="s">
        <v>154</v>
      </c>
      <c r="B32" s="18"/>
      <c r="C32" s="18"/>
      <c r="D32" s="219">
        <v>-1034179.24</v>
      </c>
      <c r="E32" s="210">
        <v>-18962620.359999999</v>
      </c>
    </row>
    <row r="33" spans="1:6" ht="15" hidden="1">
      <c r="A33" s="18" t="s">
        <v>119</v>
      </c>
      <c r="B33" s="18"/>
      <c r="C33" s="18"/>
      <c r="D33" s="219" t="s">
        <v>37</v>
      </c>
      <c r="E33" s="219" t="s">
        <v>37</v>
      </c>
    </row>
    <row r="34" spans="1:6" ht="15" hidden="1">
      <c r="A34" s="18" t="s">
        <v>155</v>
      </c>
      <c r="B34" s="18"/>
      <c r="C34" s="18"/>
      <c r="D34" s="219" t="s">
        <v>37</v>
      </c>
      <c r="E34" s="219" t="s">
        <v>37</v>
      </c>
    </row>
    <row r="35" spans="1:6" ht="15" hidden="1">
      <c r="A35" s="18" t="s">
        <v>148</v>
      </c>
      <c r="B35" s="18"/>
      <c r="C35" s="18"/>
      <c r="D35" s="219" t="s">
        <v>37</v>
      </c>
      <c r="E35" s="219" t="s">
        <v>37</v>
      </c>
    </row>
    <row r="36" spans="1:6" ht="15" hidden="1">
      <c r="A36" s="18" t="s">
        <v>156</v>
      </c>
      <c r="B36" s="18"/>
      <c r="C36" s="18"/>
      <c r="D36" s="219" t="s">
        <v>37</v>
      </c>
      <c r="E36" s="219" t="s">
        <v>37</v>
      </c>
    </row>
    <row r="37" spans="1:6" ht="15">
      <c r="A37" s="18" t="s">
        <v>168</v>
      </c>
      <c r="B37" s="18"/>
      <c r="C37" s="18"/>
      <c r="D37" s="210" t="s">
        <v>37</v>
      </c>
      <c r="E37" s="219">
        <v>978757.62</v>
      </c>
      <c r="F37" s="151"/>
    </row>
    <row r="38" spans="1:6" ht="15">
      <c r="A38" s="18"/>
      <c r="B38" s="118"/>
      <c r="C38" s="121"/>
      <c r="D38" s="219"/>
      <c r="E38" s="219"/>
    </row>
    <row r="39" spans="1:6" ht="15">
      <c r="A39" s="15" t="s">
        <v>157</v>
      </c>
      <c r="B39" s="118"/>
      <c r="C39" s="121"/>
      <c r="D39" s="208">
        <f>SUM(D18:D37)</f>
        <v>156243942.91999999</v>
      </c>
      <c r="E39" s="208">
        <f>SUM(E18:E37)</f>
        <v>73714495.480000004</v>
      </c>
    </row>
    <row r="40" spans="1:6" ht="15">
      <c r="A40" s="9"/>
      <c r="B40" s="118"/>
      <c r="C40" s="121"/>
      <c r="D40" s="220"/>
      <c r="E40" s="219"/>
    </row>
    <row r="41" spans="1:6" ht="15">
      <c r="A41" s="15" t="s">
        <v>108</v>
      </c>
      <c r="B41" s="120"/>
      <c r="C41" s="123"/>
      <c r="D41" s="221"/>
      <c r="E41" s="219"/>
    </row>
    <row r="42" spans="1:6" ht="15">
      <c r="A42" s="18" t="s">
        <v>150</v>
      </c>
      <c r="B42" s="120"/>
      <c r="C42" s="123"/>
      <c r="D42" s="219">
        <v>-83066417.280000001</v>
      </c>
      <c r="E42" s="219">
        <v>-52878236.469999999</v>
      </c>
    </row>
    <row r="43" spans="1:6" ht="15">
      <c r="A43" s="18" t="s">
        <v>109</v>
      </c>
      <c r="B43" s="120"/>
      <c r="C43" s="123"/>
      <c r="D43" s="219">
        <v>1289623.03</v>
      </c>
      <c r="E43" s="219">
        <v>-622887.68999999994</v>
      </c>
    </row>
    <row r="44" spans="1:6" ht="15">
      <c r="A44" s="18" t="s">
        <v>110</v>
      </c>
      <c r="B44" s="120"/>
      <c r="C44" s="123"/>
      <c r="D44" s="219">
        <v>-1193059.2</v>
      </c>
      <c r="E44" s="219">
        <v>-988716.36</v>
      </c>
    </row>
    <row r="45" spans="1:6" ht="15">
      <c r="A45" s="18" t="s">
        <v>209</v>
      </c>
      <c r="B45" s="120"/>
      <c r="C45" s="123"/>
      <c r="D45" s="219">
        <v>23352903.109999999</v>
      </c>
      <c r="E45" s="219">
        <v>-1977394.56</v>
      </c>
    </row>
    <row r="46" spans="1:6" ht="15">
      <c r="A46" s="18" t="s">
        <v>111</v>
      </c>
      <c r="B46" s="120"/>
      <c r="C46" s="123"/>
      <c r="D46" s="219">
        <v>-1773224.63</v>
      </c>
      <c r="E46" s="219">
        <v>582591.68000000005</v>
      </c>
    </row>
    <row r="47" spans="1:6" ht="15">
      <c r="A47" s="18" t="s">
        <v>179</v>
      </c>
      <c r="B47" s="120"/>
      <c r="C47" s="123"/>
      <c r="D47" s="219">
        <v>-6139710.5199999996</v>
      </c>
      <c r="E47" s="219">
        <v>-5439388.5599999996</v>
      </c>
    </row>
    <row r="48" spans="1:6" ht="15">
      <c r="A48" s="18" t="s">
        <v>180</v>
      </c>
      <c r="B48" s="120"/>
      <c r="C48" s="123"/>
      <c r="D48" s="219">
        <v>6589.09</v>
      </c>
      <c r="E48" s="219">
        <v>-26664.66</v>
      </c>
    </row>
    <row r="49" spans="1:5" ht="15">
      <c r="A49" s="18" t="s">
        <v>112</v>
      </c>
      <c r="B49" s="132"/>
      <c r="C49" s="123"/>
      <c r="D49" s="219">
        <v>-119987.83</v>
      </c>
      <c r="E49" s="219">
        <v>-76680.100000000006</v>
      </c>
    </row>
    <row r="50" spans="1:5" ht="15">
      <c r="A50" s="18" t="s">
        <v>113</v>
      </c>
      <c r="B50" s="132"/>
      <c r="C50" s="123"/>
      <c r="D50" s="219">
        <v>-7221978.6299999999</v>
      </c>
      <c r="E50" s="219">
        <v>-7457034.1900000004</v>
      </c>
    </row>
    <row r="51" spans="1:5" ht="15">
      <c r="A51" s="18" t="s">
        <v>114</v>
      </c>
      <c r="B51" s="132"/>
      <c r="C51" s="123"/>
      <c r="D51" s="219">
        <v>92152.7</v>
      </c>
      <c r="E51" s="219">
        <v>-3506237.01</v>
      </c>
    </row>
    <row r="52" spans="1:5" ht="15">
      <c r="A52" s="18" t="s">
        <v>151</v>
      </c>
      <c r="B52" s="158"/>
      <c r="C52" s="123"/>
      <c r="D52" s="219">
        <v>-217287.86</v>
      </c>
      <c r="E52" s="219" t="s">
        <v>37</v>
      </c>
    </row>
    <row r="53" spans="1:5" ht="15">
      <c r="A53" s="18" t="s">
        <v>115</v>
      </c>
      <c r="B53" s="132"/>
      <c r="C53" s="123"/>
      <c r="D53" s="219" t="s">
        <v>37</v>
      </c>
      <c r="E53" s="219">
        <v>56765.47</v>
      </c>
    </row>
    <row r="54" spans="1:5" ht="15">
      <c r="A54" s="18" t="s">
        <v>182</v>
      </c>
      <c r="B54" s="132"/>
      <c r="C54" s="123"/>
      <c r="D54" s="219" t="s">
        <v>37</v>
      </c>
      <c r="E54" s="219">
        <v>-33830122.060000002</v>
      </c>
    </row>
    <row r="55" spans="1:5" ht="15">
      <c r="A55" s="18" t="s">
        <v>208</v>
      </c>
      <c r="B55" s="132"/>
      <c r="C55" s="123"/>
      <c r="D55" s="219">
        <v>-2916310.89</v>
      </c>
      <c r="E55" s="219" t="s">
        <v>37</v>
      </c>
    </row>
    <row r="56" spans="1:5" ht="15">
      <c r="A56" s="18" t="s">
        <v>116</v>
      </c>
      <c r="B56" s="132"/>
      <c r="C56" s="123"/>
      <c r="D56" s="219" t="s">
        <v>37</v>
      </c>
      <c r="E56" s="219">
        <v>25145841.949999999</v>
      </c>
    </row>
    <row r="57" spans="1:5" ht="15">
      <c r="A57" s="18" t="s">
        <v>183</v>
      </c>
      <c r="B57" s="132"/>
      <c r="C57" s="123"/>
      <c r="D57" s="219">
        <v>65186.35</v>
      </c>
      <c r="E57" s="219" t="s">
        <v>37</v>
      </c>
    </row>
    <row r="58" spans="1:5" ht="15">
      <c r="A58" s="127" t="s">
        <v>158</v>
      </c>
      <c r="B58" s="234"/>
      <c r="C58" s="235"/>
      <c r="D58" s="210">
        <v>53661499.149999999</v>
      </c>
      <c r="E58" s="210">
        <v>139557034.16</v>
      </c>
    </row>
    <row r="59" spans="1:5" ht="15">
      <c r="A59" s="127" t="s">
        <v>159</v>
      </c>
      <c r="B59" s="234"/>
      <c r="C59" s="235"/>
      <c r="D59" s="210">
        <v>20333862.809999999</v>
      </c>
      <c r="E59" s="219">
        <v>10081660.25</v>
      </c>
    </row>
    <row r="60" spans="1:5" ht="15">
      <c r="A60" s="127" t="s">
        <v>149</v>
      </c>
      <c r="B60" s="234"/>
      <c r="C60" s="235"/>
      <c r="D60" s="210">
        <v>31737170.649999999</v>
      </c>
      <c r="E60" s="219">
        <v>-1902764.41</v>
      </c>
    </row>
    <row r="61" spans="1:5" ht="15">
      <c r="A61" s="18" t="s">
        <v>170</v>
      </c>
      <c r="B61" s="158"/>
      <c r="C61" s="123"/>
      <c r="D61" s="219">
        <v>-22818863</v>
      </c>
      <c r="E61" s="219">
        <v>1006101.78</v>
      </c>
    </row>
    <row r="62" spans="1:5" ht="15">
      <c r="A62" s="18" t="s">
        <v>160</v>
      </c>
      <c r="B62" s="158"/>
      <c r="C62" s="123"/>
      <c r="D62" s="219">
        <v>996.12</v>
      </c>
      <c r="E62" s="219">
        <v>57151</v>
      </c>
    </row>
    <row r="63" spans="1:5" ht="15">
      <c r="A63" s="18" t="s">
        <v>161</v>
      </c>
      <c r="B63" s="158"/>
      <c r="C63" s="123"/>
      <c r="D63" s="219">
        <v>-14449205.6</v>
      </c>
      <c r="E63" s="219">
        <v>9317304.4299999997</v>
      </c>
    </row>
    <row r="64" spans="1:5" ht="15">
      <c r="A64" s="18" t="s">
        <v>162</v>
      </c>
      <c r="B64" s="158"/>
      <c r="C64" s="123"/>
      <c r="D64" s="219">
        <v>180977.35</v>
      </c>
      <c r="E64" s="219">
        <v>338745.92</v>
      </c>
    </row>
    <row r="65" spans="1:5" ht="15">
      <c r="A65" s="18" t="s">
        <v>170</v>
      </c>
      <c r="B65" s="158"/>
      <c r="C65" s="123"/>
      <c r="D65" s="219" t="s">
        <v>37</v>
      </c>
      <c r="E65" s="219">
        <v>16160976.630000001</v>
      </c>
    </row>
    <row r="66" spans="1:5" ht="15">
      <c r="A66" s="18"/>
      <c r="B66" s="122"/>
      <c r="C66" s="121"/>
      <c r="D66" s="220"/>
      <c r="E66" s="219"/>
    </row>
    <row r="67" spans="1:5" ht="15" customHeight="1">
      <c r="A67" s="9"/>
      <c r="B67" s="118"/>
      <c r="C67" s="128"/>
      <c r="D67" s="220"/>
      <c r="E67" s="219"/>
    </row>
    <row r="68" spans="1:5" ht="15" customHeight="1">
      <c r="A68" s="15" t="s">
        <v>10</v>
      </c>
      <c r="B68" s="118"/>
      <c r="C68" s="128"/>
      <c r="D68" s="208">
        <f>SUM(D39:D67)</f>
        <v>147048857.84</v>
      </c>
      <c r="E68" s="208">
        <f>SUM(E39:E67)</f>
        <v>167312542.67999998</v>
      </c>
    </row>
    <row r="69" spans="1:5" ht="15" customHeight="1">
      <c r="A69" s="15"/>
      <c r="B69" s="118"/>
      <c r="C69" s="128"/>
      <c r="D69" s="220"/>
      <c r="E69" s="208"/>
    </row>
    <row r="70" spans="1:5" ht="15" customHeight="1">
      <c r="A70" s="12" t="s">
        <v>29</v>
      </c>
      <c r="B70" s="118"/>
      <c r="C70" s="128"/>
      <c r="D70" s="220"/>
      <c r="E70" s="219"/>
    </row>
    <row r="71" spans="1:5" ht="15" customHeight="1">
      <c r="A71" s="9"/>
      <c r="B71" s="118"/>
      <c r="C71" s="128"/>
      <c r="D71" s="220"/>
      <c r="E71" s="219"/>
    </row>
    <row r="72" spans="1:5" ht="15" customHeight="1">
      <c r="A72" s="18" t="s">
        <v>210</v>
      </c>
      <c r="B72" s="118"/>
      <c r="C72" s="128"/>
      <c r="D72" s="219">
        <v>-37856328.509999998</v>
      </c>
      <c r="E72" s="219">
        <v>-93773892.069999993</v>
      </c>
    </row>
    <row r="73" spans="1:5" ht="15" customHeight="1">
      <c r="A73" s="9"/>
      <c r="B73" s="118"/>
      <c r="C73" s="128"/>
      <c r="D73" s="220"/>
      <c r="E73" s="219"/>
    </row>
    <row r="74" spans="1:5" ht="15" customHeight="1">
      <c r="A74" s="15" t="s">
        <v>11</v>
      </c>
      <c r="B74" s="118"/>
      <c r="C74" s="128"/>
      <c r="D74" s="208">
        <f>SUM(D72:D72)</f>
        <v>-37856328.509999998</v>
      </c>
      <c r="E74" s="208">
        <f>SUM(E72:E72)</f>
        <v>-93773892.069999993</v>
      </c>
    </row>
    <row r="75" spans="1:5" ht="15" customHeight="1">
      <c r="A75" s="15"/>
      <c r="B75" s="118"/>
      <c r="C75" s="128"/>
      <c r="D75" s="220"/>
      <c r="E75" s="208"/>
    </row>
    <row r="76" spans="1:5" ht="15" customHeight="1">
      <c r="A76" s="12" t="s">
        <v>27</v>
      </c>
      <c r="B76" s="118"/>
      <c r="C76" s="128"/>
      <c r="D76" s="220"/>
      <c r="E76" s="219"/>
    </row>
    <row r="77" spans="1:5" ht="15" customHeight="1">
      <c r="A77" s="9"/>
      <c r="B77" s="118"/>
      <c r="C77" s="128"/>
      <c r="D77" s="220"/>
      <c r="E77" s="219"/>
    </row>
    <row r="78" spans="1:5" ht="15" hidden="1">
      <c r="A78" s="18" t="s">
        <v>30</v>
      </c>
      <c r="B78" s="118"/>
      <c r="C78" s="128"/>
      <c r="D78" s="219" t="s">
        <v>37</v>
      </c>
      <c r="E78" s="219" t="s">
        <v>37</v>
      </c>
    </row>
    <row r="79" spans="1:5" ht="15" hidden="1">
      <c r="A79" s="18" t="s">
        <v>86</v>
      </c>
      <c r="B79" s="118"/>
      <c r="C79" s="128"/>
      <c r="D79" s="219" t="s">
        <v>37</v>
      </c>
      <c r="E79" s="219" t="s">
        <v>37</v>
      </c>
    </row>
    <row r="80" spans="1:5" ht="15">
      <c r="A80" s="18" t="s">
        <v>87</v>
      </c>
      <c r="B80" s="118"/>
      <c r="C80" s="128"/>
      <c r="D80" s="219">
        <v>24424634.34</v>
      </c>
      <c r="E80" s="219">
        <v>12850502.18</v>
      </c>
    </row>
    <row r="81" spans="1:6" ht="15">
      <c r="A81" s="18"/>
      <c r="B81" s="118"/>
      <c r="C81" s="128"/>
      <c r="D81" s="220"/>
      <c r="E81" s="222"/>
    </row>
    <row r="82" spans="1:6" ht="14.25">
      <c r="A82" s="15" t="s">
        <v>88</v>
      </c>
      <c r="B82" s="120"/>
      <c r="C82" s="129"/>
      <c r="D82" s="208">
        <f>SUM(D78:D81)</f>
        <v>24424634.34</v>
      </c>
      <c r="E82" s="208">
        <f>SUM(E78:E81)</f>
        <v>12850502.18</v>
      </c>
    </row>
    <row r="83" spans="1:6" ht="15" customHeight="1">
      <c r="A83" s="9"/>
      <c r="B83" s="118"/>
      <c r="C83" s="128"/>
      <c r="D83" s="220"/>
      <c r="E83" s="219"/>
    </row>
    <row r="84" spans="1:6" ht="15" customHeight="1">
      <c r="A84" s="19" t="s">
        <v>12</v>
      </c>
      <c r="B84" s="118"/>
      <c r="C84" s="128"/>
      <c r="D84" s="208">
        <f>D68+D74+D82</f>
        <v>133617163.67000002</v>
      </c>
      <c r="E84" s="208">
        <f>E68+E74+E82</f>
        <v>86389152.789999992</v>
      </c>
    </row>
    <row r="85" spans="1:6" ht="15" customHeight="1">
      <c r="A85" s="19"/>
      <c r="B85" s="118"/>
      <c r="C85" s="128"/>
      <c r="D85" s="220"/>
      <c r="E85" s="219"/>
    </row>
    <row r="86" spans="1:6" ht="15" customHeight="1">
      <c r="A86" s="19" t="s">
        <v>13</v>
      </c>
      <c r="B86" s="118"/>
      <c r="C86" s="128"/>
      <c r="D86" s="208">
        <v>254197634.59</v>
      </c>
      <c r="E86" s="208">
        <v>298507592.06999999</v>
      </c>
    </row>
    <row r="87" spans="1:6" ht="15" customHeight="1">
      <c r="A87" s="19"/>
      <c r="B87" s="118"/>
      <c r="C87" s="128"/>
      <c r="D87" s="220"/>
      <c r="E87" s="208"/>
    </row>
    <row r="88" spans="1:6" ht="15" customHeight="1">
      <c r="A88" s="19" t="s">
        <v>14</v>
      </c>
      <c r="B88" s="118"/>
      <c r="C88" s="128"/>
      <c r="D88" s="208">
        <f>D84+D86</f>
        <v>387814798.25999999</v>
      </c>
      <c r="E88" s="208">
        <f>E84+E86</f>
        <v>384896744.86000001</v>
      </c>
      <c r="F88" s="116"/>
    </row>
    <row r="89" spans="1:6" ht="22.35" customHeight="1">
      <c r="A89" s="20"/>
      <c r="B89" s="21"/>
      <c r="C89" s="22"/>
      <c r="D89" s="130"/>
      <c r="E89" s="170"/>
    </row>
    <row r="90" spans="1:6" ht="15">
      <c r="A90" s="118"/>
      <c r="B90" s="118"/>
      <c r="C90" s="118"/>
      <c r="D90" s="118"/>
      <c r="E90" s="131"/>
    </row>
    <row r="91" spans="1:6" ht="15">
      <c r="A91" s="120"/>
      <c r="B91" s="118"/>
      <c r="C91" s="115"/>
      <c r="D91" s="115"/>
      <c r="E91" s="152"/>
      <c r="F91" s="106"/>
    </row>
    <row r="92" spans="1:6" ht="15">
      <c r="A92" s="113"/>
      <c r="B92" s="115"/>
      <c r="C92" s="117"/>
      <c r="D92" s="117"/>
      <c r="E92" s="118"/>
    </row>
    <row r="93" spans="1:6" ht="15">
      <c r="A93" s="119"/>
      <c r="B93" s="118"/>
      <c r="C93" s="117"/>
      <c r="D93" s="117"/>
      <c r="E93" s="118"/>
    </row>
    <row r="94" spans="1:6" ht="15" customHeight="1">
      <c r="A94" s="115"/>
      <c r="B94" s="115"/>
      <c r="C94" s="114"/>
      <c r="D94" s="114"/>
      <c r="E94" s="118"/>
    </row>
    <row r="95" spans="1:6" ht="15.75">
      <c r="A95" s="111"/>
      <c r="B95" s="111"/>
      <c r="C95" s="111"/>
      <c r="D95" s="111"/>
      <c r="E95" s="113"/>
    </row>
    <row r="96" spans="1:6" ht="15.75">
      <c r="A96" s="111"/>
      <c r="B96" s="111"/>
      <c r="C96" s="111"/>
      <c r="D96" s="111"/>
      <c r="E96" s="113"/>
    </row>
    <row r="97" spans="1:5" ht="14.25">
      <c r="A97" s="108"/>
      <c r="B97" s="108"/>
      <c r="C97" s="108"/>
      <c r="D97" s="108"/>
      <c r="E97" s="113"/>
    </row>
    <row r="98" spans="1:5" ht="14.25">
      <c r="A98" s="104"/>
      <c r="B98" s="104"/>
      <c r="C98" s="105"/>
      <c r="D98" s="105"/>
      <c r="E98" s="113"/>
    </row>
    <row r="99" spans="1:5" ht="14.25">
      <c r="A99" s="104"/>
      <c r="B99" s="104"/>
      <c r="C99" s="105"/>
      <c r="D99" s="105"/>
      <c r="E99" s="113"/>
    </row>
    <row r="100" spans="1:5" ht="15.75">
      <c r="A100" s="104"/>
      <c r="B100" s="104"/>
      <c r="C100" s="104"/>
      <c r="D100" s="104"/>
      <c r="E100" s="109"/>
    </row>
    <row r="101" spans="1:5" ht="15.75">
      <c r="A101" s="104"/>
      <c r="B101" s="104"/>
      <c r="C101" s="103"/>
      <c r="D101" s="103"/>
      <c r="E101" s="109"/>
    </row>
    <row r="102" spans="1:5" ht="15.75">
      <c r="E102" s="109"/>
    </row>
    <row r="103" spans="1:5" ht="15.75">
      <c r="A103" s="111"/>
      <c r="B103" s="111"/>
      <c r="C103" s="111"/>
      <c r="D103" s="111"/>
      <c r="E103" s="109"/>
    </row>
    <row r="104" spans="1:5">
      <c r="A104" s="108"/>
      <c r="B104" s="108"/>
      <c r="C104" s="108"/>
      <c r="D104" s="108"/>
      <c r="E104" s="107"/>
    </row>
    <row r="105" spans="1:5">
      <c r="A105" s="104"/>
      <c r="B105" s="104"/>
      <c r="C105" s="105"/>
      <c r="D105" s="105"/>
    </row>
    <row r="106" spans="1:5">
      <c r="A106" s="104"/>
      <c r="B106" s="104"/>
      <c r="C106" s="105"/>
      <c r="D106" s="105"/>
    </row>
    <row r="107" spans="1:5">
      <c r="A107" s="104"/>
      <c r="B107" s="104"/>
      <c r="C107" s="104"/>
      <c r="D107" s="104"/>
    </row>
    <row r="108" spans="1:5">
      <c r="A108" s="104"/>
      <c r="B108" s="104"/>
      <c r="C108" s="103"/>
      <c r="D108" s="103"/>
      <c r="E108" s="102"/>
    </row>
  </sheetData>
  <mergeCells count="7">
    <mergeCell ref="A14:E14"/>
    <mergeCell ref="A7:E7"/>
    <mergeCell ref="A8:E8"/>
    <mergeCell ref="A9:E9"/>
    <mergeCell ref="A11:E11"/>
    <mergeCell ref="A12:E12"/>
    <mergeCell ref="A13:E13"/>
  </mergeCells>
  <printOptions horizontalCentered="1"/>
  <pageMargins left="0.6692913385826772" right="0.15748031496062992" top="0.31496062992125984" bottom="0.27559055118110237" header="0.31496062992125984" footer="0.23622047244094491"/>
  <pageSetup paperSize="9" scale="53" orientation="portrait" r:id="rId1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BALANÇO PATRIMONIAL</vt:lpstr>
      <vt:lpstr>DRE</vt:lpstr>
      <vt:lpstr>DRA</vt:lpstr>
      <vt:lpstr>DVA</vt:lpstr>
      <vt:lpstr>DMPL </vt:lpstr>
      <vt:lpstr>DFC Indireta</vt:lpstr>
      <vt:lpstr>'BALANÇO PATRIMONIAL'!Area_de_impressao</vt:lpstr>
      <vt:lpstr>'DFC Indireta'!Area_de_impressao</vt:lpstr>
      <vt:lpstr>'DMPL '!Area_de_impressao</vt:lpstr>
      <vt:lpstr>DRA!Area_de_impressao</vt:lpstr>
      <vt:lpstr>DVA!Area_de_impressao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Ana</cp:lastModifiedBy>
  <cp:lastPrinted>2021-08-17T12:52:33Z</cp:lastPrinted>
  <dcterms:created xsi:type="dcterms:W3CDTF">2017-05-04T16:41:53Z</dcterms:created>
  <dcterms:modified xsi:type="dcterms:W3CDTF">2021-12-15T20:11:50Z</dcterms:modified>
</cp:coreProperties>
</file>