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1000" activeTab="1"/>
  </bookViews>
  <sheets>
    <sheet name="BALANÇO PATRIMONIAL" sheetId="1" r:id="rId1"/>
    <sheet name="DRE" sheetId="2" r:id="rId2"/>
    <sheet name="DRA" sheetId="3" r:id="rId3"/>
    <sheet name="DVA" sheetId="4" r:id="rId4"/>
    <sheet name="DMPL " sheetId="5" r:id="rId5"/>
    <sheet name="DFC Indireta" sheetId="6" r:id="rId6"/>
  </sheets>
  <externalReferences>
    <externalReference r:id="rId9"/>
    <externalReference r:id="rId10"/>
  </externalReferences>
  <definedNames>
    <definedName name="ANO">'[1]DRE - Trimestral'!$B$5</definedName>
    <definedName name="ANO_ACUM" localSheetId="0">#REF!</definedName>
    <definedName name="ANO_ACUM" localSheetId="5">#REF!</definedName>
    <definedName name="ANO_ACUM" localSheetId="4">#REF!</definedName>
    <definedName name="ANO_ACUM" localSheetId="2">#REF!</definedName>
    <definedName name="ANO_ACUM" localSheetId="1">#REF!</definedName>
    <definedName name="ANO_ACUM" localSheetId="3">#REF!</definedName>
    <definedName name="ANO_ACUM">#REF!</definedName>
    <definedName name="_xlnm.Print_Area" localSheetId="0">'BALANÇO PATRIMONIAL'!$A$1:$H$62</definedName>
    <definedName name="_xlnm.Print_Area" localSheetId="5">'DFC Indireta'!$A$1:$E$103</definedName>
    <definedName name="_xlnm.Print_Area" localSheetId="4">'DMPL '!$A$1:$G$46</definedName>
    <definedName name="_xlnm.Print_Area" localSheetId="2">'DRA'!$A$1:$F$54</definedName>
    <definedName name="_xlnm.Print_Area" localSheetId="3">'DVA'!$A$1:$E$103</definedName>
    <definedName name="Área_impressão_IM" localSheetId="0">#REF!</definedName>
    <definedName name="Área_impressão_IM" localSheetId="5">#REF!</definedName>
    <definedName name="Área_impressão_IM" localSheetId="4">#REF!</definedName>
    <definedName name="Área_impressão_IM" localSheetId="2">#REF!</definedName>
    <definedName name="Área_impressão_IM" localSheetId="1">#REF!</definedName>
    <definedName name="Área_impressão_IM" localSheetId="3">#REF!</definedName>
    <definedName name="Área_impressão_IM">#REF!</definedName>
    <definedName name="COMPLEMENTO">'[1]DRE - Trimestral'!$B$8</definedName>
    <definedName name="COMPLEMENTO_ACUM" localSheetId="0">#REF!</definedName>
    <definedName name="COMPLEMENTO_ACUM" localSheetId="5">#REF!</definedName>
    <definedName name="COMPLEMENTO_ACUM" localSheetId="4">#REF!</definedName>
    <definedName name="COMPLEMENTO_ACUM" localSheetId="2">#REF!</definedName>
    <definedName name="COMPLEMENTO_ACUM" localSheetId="1">#REF!</definedName>
    <definedName name="COMPLEMENTO_ACUM" localSheetId="3">#REF!</definedName>
    <definedName name="COMPLEMENTO_ACUM">#REF!</definedName>
    <definedName name="ESPACO">'[1]DRE - Trimestral'!$C$8</definedName>
    <definedName name="ESPACO_ACUM" localSheetId="0">#REF!</definedName>
    <definedName name="ESPACO_ACUM" localSheetId="5">#REF!</definedName>
    <definedName name="ESPACO_ACUM" localSheetId="4">#REF!</definedName>
    <definedName name="ESPACO_ACUM" localSheetId="2">#REF!</definedName>
    <definedName name="ESPACO_ACUM" localSheetId="1">#REF!</definedName>
    <definedName name="ESPACO_ACUM" localSheetId="3">#REF!</definedName>
    <definedName name="ESPACO_ACUM">#REF!</definedName>
    <definedName name="lst_DescDRE" localSheetId="0">#REF!</definedName>
    <definedName name="lst_DescDRE" localSheetId="4">#REF!</definedName>
    <definedName name="lst_DescDRE" localSheetId="2">#REF!</definedName>
    <definedName name="lst_DescDRE" localSheetId="1">#REF!</definedName>
    <definedName name="lst_DescDRE" localSheetId="3">#REF!</definedName>
    <definedName name="lst_DescDRE">#REF!</definedName>
    <definedName name="lst_Mes" localSheetId="0">#REF!</definedName>
    <definedName name="lst_Mes" localSheetId="1">#REF!</definedName>
    <definedName name="lst_Mes" localSheetId="3">#REF!</definedName>
    <definedName name="lst_Mes">#REF!</definedName>
    <definedName name="lst_Trimestre" localSheetId="4">#REF!</definedName>
    <definedName name="lst_Trimestre" localSheetId="2">#REF!</definedName>
    <definedName name="lst_Trimestre" localSheetId="3">#REF!</definedName>
    <definedName name="lst_Trimestre">#REF!</definedName>
    <definedName name="PERIODO">'[1]DRE - Trimestral'!$B$2</definedName>
    <definedName name="PERIODO_ACUM" localSheetId="0">#REF!</definedName>
    <definedName name="PERIODO_ACUM" localSheetId="5">#REF!</definedName>
    <definedName name="PERIODO_ACUM" localSheetId="4">#REF!</definedName>
    <definedName name="PERIODO_ACUM" localSheetId="2">#REF!</definedName>
    <definedName name="PERIODO_ACUM" localSheetId="1">#REF!</definedName>
    <definedName name="PERIODO_ACUM" localSheetId="3">#REF!</definedName>
    <definedName name="PERIODO_ACUM">#REF!</definedName>
    <definedName name="TRIMESTRE_1" localSheetId="5">'[1]Tabela Auxiliar'!$E$2</definedName>
    <definedName name="TRIMESTRE_1" localSheetId="4">'[1]Tabela Auxiliar'!$E$2</definedName>
    <definedName name="TRIMESTRE_1" localSheetId="2">'[1]Tabela Auxiliar'!$E$2</definedName>
    <definedName name="TRIMESTRE_1" localSheetId="3">'[1]Tabela Auxiliar'!$E$2</definedName>
    <definedName name="TRIMESTRE_1">'[2]Tabela Auxiliar'!$E$2</definedName>
    <definedName name="TRIMESTRE_2" localSheetId="5">'[1]Tabela Auxiliar'!$E$3</definedName>
    <definedName name="TRIMESTRE_2" localSheetId="4">'[1]Tabela Auxiliar'!$E$3</definedName>
    <definedName name="TRIMESTRE_2" localSheetId="2">'[1]Tabela Auxiliar'!$E$3</definedName>
    <definedName name="TRIMESTRE_2" localSheetId="3">'[1]Tabela Auxiliar'!$E$3</definedName>
    <definedName name="TRIMESTRE_2">'[2]Tabela Auxiliar'!$E$3</definedName>
    <definedName name="TRIMESTRE_3" localSheetId="5">'[1]Tabela Auxiliar'!$E$4</definedName>
    <definedName name="TRIMESTRE_3" localSheetId="4">'[1]Tabela Auxiliar'!$E$4</definedName>
    <definedName name="TRIMESTRE_3" localSheetId="2">'[1]Tabela Auxiliar'!$E$4</definedName>
    <definedName name="TRIMESTRE_3" localSheetId="3">'[1]Tabela Auxiliar'!$E$4</definedName>
    <definedName name="TRIMESTRE_3">'[2]Tabela Auxiliar'!$E$4</definedName>
  </definedNames>
  <calcPr fullCalcOnLoad="1"/>
</workbook>
</file>

<file path=xl/sharedStrings.xml><?xml version="1.0" encoding="utf-8"?>
<sst xmlns="http://schemas.openxmlformats.org/spreadsheetml/2006/main" count="369" uniqueCount="221">
  <si>
    <t>MINISTÉRIO DA AGRICULTURA, PECUÁRIA E ABASTECIMENTO - MAPA</t>
  </si>
  <si>
    <t>EMPRESA BRASILEIRA DE PESQUISA AGROPECUÁRIA - EMBRAPA</t>
  </si>
  <si>
    <t>R$</t>
  </si>
  <si>
    <t/>
  </si>
  <si>
    <t xml:space="preserve">A T I V O </t>
  </si>
  <si>
    <t xml:space="preserve">P A S S I V O </t>
  </si>
  <si>
    <t xml:space="preserve">          Amortização de Software........................................................................................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</si>
  <si>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</si>
  <si>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</si>
  <si>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CNPJ: 00.348.003/0001-10</t>
  </si>
  <si>
    <t>( = ) Resultado Antes das Receitas e Despesas Financeiras............................................................................................................</t>
  </si>
  <si>
    <t>CIRCULANTE ..................................................................................................................................................</t>
  </si>
  <si>
    <t>CIRCULANTE.................................................................................................................................</t>
  </si>
  <si>
    <t>NÃO CIRCULANTE ..............................................................................................................................................</t>
  </si>
  <si>
    <t>NÃO CIRCULANTE ...............................................................................................................................................</t>
  </si>
  <si>
    <t>PATRIMÔNIO LÍQUIDO ........................................................................................................................</t>
  </si>
  <si>
    <t>-</t>
  </si>
  <si>
    <t xml:space="preserve">      Adiantamentos Concedidos a Pessoal..............................................................................................................</t>
  </si>
  <si>
    <r>
      <t xml:space="preserve">( +/- ) Resultado na equivalência Patrimonial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</t>
    </r>
  </si>
  <si>
    <t>( = ) Lucro Bruto.................................................................................................................................................................</t>
  </si>
  <si>
    <r>
      <t xml:space="preserve">      Convênios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</t>
    </r>
  </si>
  <si>
    <t>( = ) Receita Líquida............................................................................................................................................................</t>
  </si>
  <si>
    <t xml:space="preserve">          Software....................................................................................................................</t>
  </si>
  <si>
    <t xml:space="preserve">       Software.........................................................................................................................</t>
  </si>
  <si>
    <r>
      <t xml:space="preserve">          Depreciação/Amortização de Bens Imóveis </t>
    </r>
    <r>
      <rPr>
        <sz val="8"/>
        <rFont val="Times New Roman"/>
        <family val="1"/>
      </rPr>
      <t>........................................................................................</t>
    </r>
  </si>
  <si>
    <r>
      <t xml:space="preserve">          Depreciação de Bens Móveis </t>
    </r>
    <r>
      <rPr>
        <sz val="8"/>
        <rFont val="Times New Roman"/>
        <family val="1"/>
      </rPr>
      <t>.........................................................................................</t>
    </r>
  </si>
  <si>
    <r>
      <t xml:space="preserve">   </t>
    </r>
    <r>
      <rPr>
        <u val="single"/>
        <sz val="8"/>
        <rFont val="Times New Roman"/>
        <family val="1"/>
      </rPr>
      <t>IMOBILIZADO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</si>
  <si>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8"/>
        <rFont val="Times New Roman"/>
        <family val="1"/>
      </rPr>
      <t>INVESTIMENTOS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</t>
    </r>
  </si>
  <si>
    <t xml:space="preserve">      Outros Créditos e Valores.................................................................................. </t>
  </si>
  <si>
    <t xml:space="preserve">      Duplicatas e Títulos em Contencioso....................................................................</t>
  </si>
  <si>
    <t xml:space="preserve">      Depósitos Judiciais.................................................................................................</t>
  </si>
  <si>
    <t xml:space="preserve">      Créditos por Dano ao Patrimônio......................................................................</t>
  </si>
  <si>
    <r>
      <t xml:space="preserve">   </t>
    </r>
    <r>
      <rPr>
        <u val="single"/>
        <sz val="8"/>
        <rFont val="Times New Roman"/>
        <family val="1"/>
      </rPr>
      <t>DESPESAS PAGAS ANTECIPADAMENTE</t>
    </r>
    <r>
      <rPr>
        <sz val="8"/>
        <rFont val="Times New Roman"/>
        <family val="1"/>
      </rPr>
      <t xml:space="preserve"> .......................................................................</t>
    </r>
  </si>
  <si>
    <t xml:space="preserve">      Outros Créditos a Receber .....................................................................................</t>
  </si>
  <si>
    <t xml:space="preserve">      Adiantamento – Termo Execução Descentralizada...........................................</t>
  </si>
  <si>
    <r>
      <t xml:space="preserve">      Outras Obrigações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</t>
    </r>
  </si>
  <si>
    <t xml:space="preserve">      Tributos a Recuperar / Compensar .....................................................................</t>
  </si>
  <si>
    <r>
      <t xml:space="preserve">   </t>
    </r>
    <r>
      <rPr>
        <u val="single"/>
        <sz val="8"/>
        <rFont val="Times New Roman"/>
        <family val="1"/>
      </rPr>
      <t>CRÉDITOS A CURTO PRAZO</t>
    </r>
    <r>
      <rPr>
        <b/>
        <u val="single"/>
        <sz val="8"/>
        <rFont val="Times New Roman"/>
        <family val="1"/>
      </rPr>
      <t xml:space="preserve"> (Nota 5)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</t>
    </r>
  </si>
  <si>
    <r>
      <t xml:space="preserve">      Caixa e Equivalentes de Caixa </t>
    </r>
    <r>
      <rPr>
        <b/>
        <sz val="8"/>
        <rFont val="Times New Roman"/>
        <family val="1"/>
      </rPr>
      <t>(Nota 4)</t>
    </r>
    <r>
      <rPr>
        <sz val="8"/>
        <rFont val="Times New Roman"/>
        <family val="1"/>
      </rPr>
      <t xml:space="preserve"> .....................................................................................................</t>
    </r>
  </si>
  <si>
    <r>
      <t xml:space="preserve">   </t>
    </r>
    <r>
      <rPr>
        <u val="single"/>
        <sz val="8"/>
        <rFont val="Times New Roman"/>
        <family val="1"/>
      </rPr>
      <t>DISPONÍVEL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</t>
    </r>
  </si>
  <si>
    <r>
      <t xml:space="preserve">( =) Resultado Líquido do Exercício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...............................................................................................................................</t>
    </r>
  </si>
  <si>
    <r>
      <t xml:space="preserve">( - ) Despesas Operacionais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</t>
    </r>
  </si>
  <si>
    <r>
      <t xml:space="preserve">( + ) Receitas  Operacionais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</t>
    </r>
  </si>
  <si>
    <r>
      <t xml:space="preserve">      Tributos a Recuperar / Compensar </t>
    </r>
    <r>
      <rPr>
        <b/>
        <sz val="8"/>
        <color indexed="8"/>
        <rFont val="Times New Roman"/>
        <family val="1"/>
      </rPr>
      <t>(Nota 5)</t>
    </r>
    <r>
      <rPr>
        <sz val="8"/>
        <color indexed="8"/>
        <rFont val="Times New Roman"/>
        <family val="1"/>
      </rPr>
      <t>.....................................................................</t>
    </r>
  </si>
  <si>
    <t xml:space="preserve">      Faturas/duplicatas a receber..............................................................................................................</t>
  </si>
  <si>
    <t xml:space="preserve">      Ajuste de Perdas das Duplicatas e Títulos em Contencioso..............................</t>
  </si>
  <si>
    <r>
      <t xml:space="preserve">          Bens Imóveis </t>
    </r>
    <r>
      <rPr>
        <sz val="8"/>
        <rFont val="Times New Roman"/>
        <family val="1"/>
      </rPr>
      <t>..............................................................................................</t>
    </r>
  </si>
  <si>
    <t xml:space="preserve">      Adiantamentos a Entidades...............................................................................</t>
  </si>
  <si>
    <r>
      <t xml:space="preserve">      Crédito a Rec por Acerto Financ c/ Servidores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</t>
    </r>
  </si>
  <si>
    <r>
      <t xml:space="preserve">      Convênios e Instrumentos Congêneres ..</t>
    </r>
    <r>
      <rPr>
        <sz val="8"/>
        <rFont val="Times New Roman"/>
        <family val="1"/>
      </rPr>
      <t xml:space="preserve">................................................... </t>
    </r>
  </si>
  <si>
    <t>( = ) Resultado antes da Subvenção..................................................................................................................................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</si>
  <si>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</si>
  <si>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 xml:space="preserve">      Depósitos para Recursos Judiciais..................................................................</t>
  </si>
  <si>
    <t>DEZEMBRO 2021</t>
  </si>
  <si>
    <r>
      <t xml:space="preserve">      Obrigações Trab. Previdenciárias e Assistenciais</t>
    </r>
    <r>
      <rPr>
        <b/>
        <sz val="8"/>
        <rFont val="Times New Roman"/>
        <family val="1"/>
      </rPr>
      <t xml:space="preserve"> (Nota 16)</t>
    </r>
    <r>
      <rPr>
        <sz val="8"/>
        <rFont val="Times New Roman"/>
        <family val="1"/>
      </rPr>
      <t>...............................................................................................................</t>
    </r>
  </si>
  <si>
    <r>
      <t xml:space="preserve">      Fornecedores e Contas a Pagar </t>
    </r>
    <r>
      <rPr>
        <b/>
        <sz val="8"/>
        <rFont val="Times New Roman"/>
        <family val="1"/>
      </rPr>
      <t>(Nota 17)</t>
    </r>
    <r>
      <rPr>
        <sz val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</si>
  <si>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Consignações </t>
    </r>
    <r>
      <rPr>
        <b/>
        <sz val="8"/>
        <rFont val="Times New Roman"/>
        <family val="1"/>
      </rPr>
      <t>(Nota 18)</t>
    </r>
    <r>
      <rPr>
        <sz val="8"/>
        <rFont val="Times New Roman"/>
        <family val="1"/>
      </rPr>
      <t>..............................................................................................</t>
    </r>
  </si>
  <si>
    <r>
      <t xml:space="preserve">      Plano de Desligamento Incentivado - PDI </t>
    </r>
    <r>
      <rPr>
        <b/>
        <sz val="8"/>
        <rFont val="Times New Roman"/>
        <family val="1"/>
      </rPr>
      <t>(Nota 19)</t>
    </r>
    <r>
      <rPr>
        <sz val="8"/>
        <rFont val="Times New Roman"/>
        <family val="1"/>
      </rPr>
      <t>..........................................................</t>
    </r>
  </si>
  <si>
    <r>
      <t xml:space="preserve">      Transferências Financeiras a Comprovar </t>
    </r>
    <r>
      <rPr>
        <b/>
        <sz val="8"/>
        <rFont val="Times New Roman"/>
        <family val="1"/>
      </rPr>
      <t>(Nota 20)</t>
    </r>
    <r>
      <rPr>
        <sz val="8"/>
        <rFont val="Times New Roman"/>
        <family val="1"/>
      </rPr>
      <t>..............................................</t>
    </r>
  </si>
  <si>
    <r>
      <t xml:space="preserve">   </t>
    </r>
    <r>
      <rPr>
        <u val="single"/>
        <sz val="8"/>
        <color indexed="8"/>
        <rFont val="Times New Roman"/>
        <family val="1"/>
      </rPr>
      <t xml:space="preserve">INVESTIMENTOS E APLICACOES TEMP </t>
    </r>
    <r>
      <rPr>
        <b/>
        <u val="single"/>
        <sz val="8"/>
        <color indexed="8"/>
        <rFont val="Times New Roman"/>
        <family val="1"/>
      </rPr>
      <t>(Nota 6)</t>
    </r>
    <r>
      <rPr>
        <sz val="8"/>
        <rFont val="Times New Roman"/>
        <family val="1"/>
      </rPr>
      <t>...........................................................................................................</t>
    </r>
  </si>
  <si>
    <r>
      <t xml:space="preserve">   </t>
    </r>
    <r>
      <rPr>
        <u val="single"/>
        <sz val="8"/>
        <rFont val="Times New Roman"/>
        <family val="1"/>
      </rPr>
      <t xml:space="preserve">ESTOQUES </t>
    </r>
    <r>
      <rPr>
        <b/>
        <u val="single"/>
        <sz val="8"/>
        <rFont val="Times New Roman"/>
        <family val="1"/>
      </rPr>
      <t>(Nota 7)</t>
    </r>
    <r>
      <rPr>
        <sz val="8"/>
        <rFont val="Times New Roman"/>
        <family val="1"/>
      </rPr>
      <t>...........................................................................................................</t>
    </r>
  </si>
  <si>
    <r>
      <t xml:space="preserve">     REALIZÁVEL A LONGO PRAZO </t>
    </r>
    <r>
      <rPr>
        <b/>
        <sz val="8"/>
        <rFont val="Times New Roman"/>
        <family val="1"/>
      </rPr>
      <t xml:space="preserve"> (Nota 8)</t>
    </r>
    <r>
      <rPr>
        <sz val="8"/>
        <rFont val="Times New Roman"/>
        <family val="1"/>
      </rPr>
      <t>.................................................................................................................</t>
    </r>
  </si>
  <si>
    <r>
      <t xml:space="preserve">     Provisões a Longo Prazo </t>
    </r>
    <r>
      <rPr>
        <b/>
        <sz val="8"/>
        <rFont val="Times New Roman"/>
        <family val="1"/>
      </rPr>
      <t>(Nota 21)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.............................................................................................................................................................</t>
    </r>
  </si>
  <si>
    <r>
      <t xml:space="preserve">     Plano de Desligamento Incentivado - PDI </t>
    </r>
    <r>
      <rPr>
        <b/>
        <sz val="8"/>
        <rFont val="Times New Roman"/>
        <family val="1"/>
      </rPr>
      <t xml:space="preserve"> (Nota 19)</t>
    </r>
    <r>
      <rPr>
        <sz val="8"/>
        <rFont val="Times New Roman"/>
        <family val="1"/>
      </rPr>
      <t>............................................</t>
    </r>
  </si>
  <si>
    <r>
      <t xml:space="preserve">        Participações Societárias - pelo MEP </t>
    </r>
    <r>
      <rPr>
        <b/>
        <sz val="8"/>
        <rFont val="Times New Roman"/>
        <family val="1"/>
      </rPr>
      <t>(Nota 9)</t>
    </r>
    <r>
      <rPr>
        <sz val="8"/>
        <rFont val="Times New Roman"/>
        <family val="1"/>
      </rPr>
      <t>...............................................................................</t>
    </r>
  </si>
  <si>
    <r>
      <t xml:space="preserve">        Outras Provisões pelo MEP </t>
    </r>
    <r>
      <rPr>
        <b/>
        <sz val="8"/>
        <rFont val="Times New Roman"/>
        <family val="1"/>
      </rPr>
      <t>(Nota 10) .</t>
    </r>
    <r>
      <rPr>
        <sz val="8"/>
        <rFont val="Times New Roman"/>
        <family val="1"/>
      </rPr>
      <t>....................................................................</t>
    </r>
  </si>
  <si>
    <r>
      <t xml:space="preserve">        Participações Societárias - pelo Custo </t>
    </r>
    <r>
      <rPr>
        <b/>
        <sz val="8"/>
        <rFont val="Times New Roman"/>
        <family val="1"/>
      </rPr>
      <t>(Nota 11)..</t>
    </r>
    <r>
      <rPr>
        <sz val="8"/>
        <rFont val="Times New Roman"/>
        <family val="1"/>
      </rPr>
      <t>.......................................................................................</t>
    </r>
  </si>
  <si>
    <r>
      <t xml:space="preserve">        Outros Investimentos </t>
    </r>
    <r>
      <rPr>
        <b/>
        <sz val="8"/>
        <rFont val="Times New Roman"/>
        <family val="1"/>
      </rPr>
      <t>(Nota 12)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</t>
    </r>
  </si>
  <si>
    <r>
      <t xml:space="preserve">       Bens Móveis</t>
    </r>
    <r>
      <rPr>
        <b/>
        <sz val="8"/>
        <color indexed="8"/>
        <rFont val="Times New Roman"/>
        <family val="1"/>
      </rPr>
      <t xml:space="preserve"> (Nota 13)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</t>
    </r>
  </si>
  <si>
    <r>
      <t xml:space="preserve">          Bens Móveis </t>
    </r>
    <r>
      <rPr>
        <sz val="8"/>
        <rFont val="Times New Roman"/>
        <family val="1"/>
      </rPr>
      <t>........................................................................................</t>
    </r>
  </si>
  <si>
    <r>
      <t xml:space="preserve">       Bens Imóveis</t>
    </r>
    <r>
      <rPr>
        <b/>
        <sz val="8"/>
        <color indexed="8"/>
        <rFont val="Times New Roman"/>
        <family val="1"/>
      </rPr>
      <t xml:space="preserve"> (Nota 14).</t>
    </r>
    <r>
      <rPr>
        <sz val="8"/>
        <color indexed="8"/>
        <rFont val="Times New Roman"/>
        <family val="1"/>
      </rPr>
      <t>........................................................................................................</t>
    </r>
  </si>
  <si>
    <r>
      <t xml:space="preserve">   </t>
    </r>
    <r>
      <rPr>
        <u val="single"/>
        <sz val="8"/>
        <rFont val="Times New Roman"/>
        <family val="1"/>
      </rPr>
      <t>INTANGÍVEL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(Nota 15)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</t>
    </r>
  </si>
  <si>
    <r>
      <t xml:space="preserve">      Capital Social </t>
    </r>
    <r>
      <rPr>
        <b/>
        <sz val="8"/>
        <rFont val="Times New Roman"/>
        <family val="1"/>
      </rPr>
      <t>(Nota 23)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</t>
    </r>
  </si>
  <si>
    <r>
      <t xml:space="preserve">      Adiantamento Futuro Aumento de Capital (AFAC) </t>
    </r>
    <r>
      <rPr>
        <b/>
        <sz val="8"/>
        <rFont val="Times New Roman"/>
        <family val="1"/>
      </rPr>
      <t>(Nota 24)</t>
    </r>
    <r>
      <rPr>
        <sz val="8"/>
        <rFont val="Times New Roman"/>
        <family val="1"/>
      </rPr>
      <t xml:space="preserve"> .........................</t>
    </r>
  </si>
  <si>
    <r>
      <t xml:space="preserve">      Resultados Acumulados </t>
    </r>
    <r>
      <rPr>
        <b/>
        <sz val="8"/>
        <rFont val="Times New Roman"/>
        <family val="1"/>
      </rPr>
      <t>(Nota 25)</t>
    </r>
    <r>
      <rPr>
        <sz val="8"/>
        <rFont val="Times New Roman"/>
        <family val="1"/>
      </rPr>
      <t>.........................................................................................................................</t>
    </r>
  </si>
  <si>
    <r>
      <t xml:space="preserve">     Benefício Pós- Emprego - Ceres  </t>
    </r>
    <r>
      <rPr>
        <b/>
        <sz val="8"/>
        <rFont val="Times New Roman"/>
        <family val="1"/>
      </rPr>
      <t>(Nota 22)</t>
    </r>
    <r>
      <rPr>
        <sz val="8"/>
        <rFont val="Times New Roman"/>
        <family val="1"/>
      </rPr>
      <t>............................................</t>
    </r>
  </si>
  <si>
    <r>
      <t xml:space="preserve">     Benefício Pós- Emprego - Casembrapa </t>
    </r>
    <r>
      <rPr>
        <b/>
        <sz val="8"/>
        <rFont val="Times New Roman"/>
        <family val="1"/>
      </rPr>
      <t>(Nota 22)</t>
    </r>
    <r>
      <rPr>
        <sz val="8"/>
        <rFont val="Times New Roman"/>
        <family val="1"/>
      </rPr>
      <t>............................................</t>
    </r>
  </si>
  <si>
    <r>
      <t xml:space="preserve">      Outros Resultados Abrangentes </t>
    </r>
    <r>
      <rPr>
        <b/>
        <sz val="8"/>
        <rFont val="Times New Roman"/>
        <family val="1"/>
      </rPr>
      <t>(Nota 22)</t>
    </r>
    <r>
      <rPr>
        <sz val="8"/>
        <rFont val="Times New Roman"/>
        <family val="1"/>
      </rPr>
      <t>.........................................................................................................................</t>
    </r>
  </si>
  <si>
    <r>
      <t xml:space="preserve">( + ) Receitas com Vendas e Serviços </t>
    </r>
    <r>
      <rPr>
        <b/>
        <sz val="12"/>
        <color indexed="8"/>
        <rFont val="Times New Roman"/>
        <family val="1"/>
      </rPr>
      <t>(Nota 26)</t>
    </r>
    <r>
      <rPr>
        <sz val="12"/>
        <color indexed="8"/>
        <rFont val="Times New Roman"/>
        <family val="1"/>
      </rPr>
      <t>...................................................................................................</t>
    </r>
  </si>
  <si>
    <r>
      <t xml:space="preserve">( - ) Imposto s/ Vendas e Serviços </t>
    </r>
    <r>
      <rPr>
        <b/>
        <sz val="12"/>
        <color indexed="8"/>
        <rFont val="Times New Roman"/>
        <family val="1"/>
      </rPr>
      <t>(Nota 27)</t>
    </r>
    <r>
      <rPr>
        <sz val="12"/>
        <color indexed="8"/>
        <rFont val="Times New Roman"/>
        <family val="1"/>
      </rPr>
      <t>......................................................................................................</t>
    </r>
  </si>
  <si>
    <r>
      <t xml:space="preserve">( - ) Custo das Mercadorias e Serviços Vendidos </t>
    </r>
    <r>
      <rPr>
        <b/>
        <sz val="12"/>
        <rFont val="Times New Roman"/>
        <family val="1"/>
      </rPr>
      <t>(Nota 28</t>
    </r>
    <r>
      <rPr>
        <sz val="12"/>
        <rFont val="Times New Roman"/>
        <family val="1"/>
      </rPr>
      <t>)....................................................................................................</t>
    </r>
  </si>
  <si>
    <r>
      <t xml:space="preserve">      Doações</t>
    </r>
    <r>
      <rPr>
        <vertAlign val="super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(Nota 29)</t>
    </r>
    <r>
      <rPr>
        <b/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</t>
    </r>
  </si>
  <si>
    <r>
      <t xml:space="preserve">      (+) Convênios</t>
    </r>
    <r>
      <rPr>
        <sz val="8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(Nota 31 )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</t>
    </r>
  </si>
  <si>
    <r>
      <t xml:space="preserve">      Despesas Administrativas </t>
    </r>
    <r>
      <rPr>
        <b/>
        <sz val="12"/>
        <rFont val="Times New Roman"/>
        <family val="1"/>
      </rPr>
      <t>(Nota 30)</t>
    </r>
    <r>
      <rPr>
        <sz val="12"/>
        <rFont val="Times New Roman"/>
        <family val="1"/>
      </rPr>
      <t>...........................................................................................................................</t>
    </r>
  </si>
  <si>
    <r>
      <t xml:space="preserve">      (-) Convênios</t>
    </r>
    <r>
      <rPr>
        <sz val="8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(Nota 31 )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</t>
    </r>
  </si>
  <si>
    <r>
      <t xml:space="preserve">( +/- ) Outras Receitas/ Despesas  </t>
    </r>
    <r>
      <rPr>
        <b/>
        <sz val="12"/>
        <rFont val="Times New Roman"/>
        <family val="1"/>
      </rPr>
      <t>(Nota 32)</t>
    </r>
    <r>
      <rPr>
        <sz val="12"/>
        <rFont val="Times New Roman"/>
        <family val="1"/>
      </rPr>
      <t>...............................................................................................................................</t>
    </r>
  </si>
  <si>
    <r>
      <t xml:space="preserve">( + ) Receitas Financeiras </t>
    </r>
    <r>
      <rPr>
        <b/>
        <sz val="12"/>
        <rFont val="Times New Roman"/>
        <family val="1"/>
      </rPr>
      <t>(Nota 33)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</si>
  <si>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( - ) Despesas Financeiras </t>
    </r>
    <r>
      <rPr>
        <b/>
        <sz val="12"/>
        <rFont val="Times New Roman"/>
        <family val="1"/>
      </rPr>
      <t>(Nota 34)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</si>
  <si>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  Subvenção  </t>
    </r>
    <r>
      <rPr>
        <b/>
        <sz val="12"/>
        <rFont val="Times New Roman"/>
        <family val="1"/>
      </rPr>
      <t>(Nota 35)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.......................................................................................................................................................</t>
    </r>
  </si>
  <si>
    <t xml:space="preserve">Celso Luiz Moretti                                                                                                                           Tiago Toledo Ferreira       </t>
  </si>
  <si>
    <t xml:space="preserve">Presidente                                                                                                                                           Diretor-Executivo de Gestão Institucional                                        </t>
  </si>
  <si>
    <t>CPF: 080.210.298-03                                                                                                                           CPF: 051.727.796-47</t>
  </si>
  <si>
    <t xml:space="preserve">Bruno Coelho Soares                                                                                                                      Susy Darlen Barros da Penha                                                                       </t>
  </si>
  <si>
    <t xml:space="preserve">Gerente Financeiro e Contábil                                                                                                        Contadora – CRC – DF 007472/O-2                                         </t>
  </si>
  <si>
    <t xml:space="preserve">CPF: 026.328.954-05                                                                                                                          CPF: 399.778.381-00                                                                           </t>
  </si>
  <si>
    <t>MARÇO 2021</t>
  </si>
  <si>
    <t>MARÇO 2022</t>
  </si>
  <si>
    <t>BALANÇO PATRIMONIAL DOS EXERCÍCIOS DE 2022 E 2021</t>
  </si>
  <si>
    <t>DEMONSTRAÇÃO DO RESULTADO DOS EXERCÍCIOS DE  2022 E 2021</t>
  </si>
  <si>
    <t>MARÇO / 2022</t>
  </si>
  <si>
    <t>MARÇO / 2021</t>
  </si>
  <si>
    <t>( = ) Resultado Líquido Abrangente.......................................................................................................</t>
  </si>
  <si>
    <r>
      <t xml:space="preserve">( =) Resultado Líquido do Exercício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</t>
    </r>
  </si>
  <si>
    <t>MINISTÉRIO DA AGRICULTURA, PECUÁRIA E  ABASTECIMENTO - MAPA</t>
  </si>
  <si>
    <t>MARÇO /  2021</t>
  </si>
  <si>
    <t>RECEITAS</t>
  </si>
  <si>
    <t>1        Vendas de Mercadorias, Produtos e Serviços..................................................................................................................</t>
  </si>
  <si>
    <t>2        Outras Receitas........................................................................................................................................................................................................</t>
  </si>
  <si>
    <t>3      Receitas Relativas à Construção de Ativos Próprios........................................................................................................................................................................................................</t>
  </si>
  <si>
    <t>4      Provisões  - Reversão / (Constituição)........................................................................................................................................................................................................</t>
  </si>
  <si>
    <t>INSUMOS ADQUIRIDOS</t>
  </si>
  <si>
    <t>3         Custos das Mercadorias e dos Serviços Vendidos................................................................................................................</t>
  </si>
  <si>
    <t>4         Materiais, Energia, Serviços de Terceiros e Outros.....................................................................................................................................................................................................</t>
  </si>
  <si>
    <t>8         Outras...............................................................................................................................................................................</t>
  </si>
  <si>
    <t>VALOR ADICIONADO BRUTO</t>
  </si>
  <si>
    <t>VALOR ADICIONADO LÍQUIDO PRODUZIDO PELA EMPRESA</t>
  </si>
  <si>
    <t xml:space="preserve">VALOR ADICIONADO RECEBIDO EM TRANSFERÊNCIA </t>
  </si>
  <si>
    <t>VALOR ADICIONADO TOTAL A DISTRIBUIR</t>
  </si>
  <si>
    <t xml:space="preserve">DISTRIBUIÇÃO DO VALOR ADICIONADO </t>
  </si>
  <si>
    <t>SALDO EM 31 DE MARÇO / 2021.......................................................</t>
  </si>
  <si>
    <t>Ajustes Patrimoniais de Exercícios Anteriores........................................................</t>
  </si>
  <si>
    <t>Resultado do Exercício........................................................................................</t>
  </si>
  <si>
    <t>Adiantamento p/Aumento de Capital.........................................................</t>
  </si>
  <si>
    <t>Transferência p/Aumento de Capital.........................................................</t>
  </si>
  <si>
    <t>Transferência p/Aumento de Capital PNC......................................................</t>
  </si>
  <si>
    <t>Resultado do Exercício ..................................................................................</t>
  </si>
  <si>
    <t>Transferência p/Aumento de Capital ..............................................................</t>
  </si>
  <si>
    <t>Adiantamento p/Aumento de Capital.............................................................</t>
  </si>
  <si>
    <t>PATRIMONIO LÍQUIDO</t>
  </si>
  <si>
    <t>PREJUÍZOS ACUMULADOS</t>
  </si>
  <si>
    <t>ADIANTAMENTO PARA FUTURO AUMENTO DE CAPITAL  (AFAC)</t>
  </si>
  <si>
    <t>CAPITAL</t>
  </si>
  <si>
    <t xml:space="preserve"> HISTÓRICO</t>
  </si>
  <si>
    <t>MINISTÉRIO DA AGRICULTURA, PECUÁRIA E ABASTECIMENTO  - MAPA</t>
  </si>
  <si>
    <t>SALDO FINAL - CAIXA E EQUIVALENTE DE CAIXA.........................................................................................................................................................................................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</si>
  <si>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</si>
  <si>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</si>
  <si>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CAIXA LÍQUIDO PROVENIENTE DAS ATIVIDADES DE FINANCIAMENTO..............................................................................................................................................</t>
  </si>
  <si>
    <t xml:space="preserve">          Adiantamento Para Futuro Aumento de Capital - PL....................................................................................................</t>
  </si>
  <si>
    <t xml:space="preserve">          Adiantamento Para Futuro Aumento de Capital - PNC...................................................................................................................................................................................................</t>
  </si>
  <si>
    <t xml:space="preserve">          Aumento de Capital .....................................................................................................................................................................................................</t>
  </si>
  <si>
    <t>ATIVIDADES DE FINANCIAMENTO</t>
  </si>
  <si>
    <t>CAIXA LÍQUIDO PROVENIENTE DAS ATIVIDADES DE INVESTIMENTOS...................................................................................................................................................................</t>
  </si>
  <si>
    <t xml:space="preserve">       Aumento Ativo Imobilizado/Intangível................................................................................................................................</t>
  </si>
  <si>
    <t>ATIVIDADES DE INVESTIMENTOS</t>
  </si>
  <si>
    <t>CAIXA LÍQUIDO PROVENIENTE DAS ATIVIDADES OPERACIONAIS..............................................................................................................................................</t>
  </si>
  <si>
    <t xml:space="preserve">      Plano de Demissão Incentivado - PDI Curto Prazo.......................................................................................................................................</t>
  </si>
  <si>
    <r>
      <t xml:space="preserve">      Outras Obrigações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</si>
  <si>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    Transferências Financeiras a Comprovar.................................................................................................................................................................................................................</t>
  </si>
  <si>
    <t xml:space="preserve">      Convênios e Instrumentos Congêneres ..................................................................................................................................................................................................... </t>
  </si>
  <si>
    <t xml:space="preserve">      Consignações ...............................................................................................................................................................................</t>
  </si>
  <si>
    <t xml:space="preserve">      Fornecedores e Contas a Pagar......................................................................................................................................................................................</t>
  </si>
  <si>
    <r>
      <t xml:space="preserve">      Obrigações Trab. Previdenciárias e Assistenciais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..............................................................................................................................</t>
    </r>
  </si>
  <si>
    <t xml:space="preserve">      Outros Créditos e Valores..........................................................................................................................................................................</t>
  </si>
  <si>
    <t xml:space="preserve">      Duplicatas e Títulos em Contencioso...................................................................................................................................................................</t>
  </si>
  <si>
    <r>
      <t xml:space="preserve">      Crédito a Receber por Acerto Financeiro com Servidores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...............................................................................................................................</t>
    </r>
  </si>
  <si>
    <t xml:space="preserve">      Depósitos para Recursos  Judiciais.................................................................................................................................................................</t>
  </si>
  <si>
    <t xml:space="preserve">      Depósitos Judiciais...............................................................................................................................................................................................</t>
  </si>
  <si>
    <t xml:space="preserve">      Créditos por Dano ao Patrimônio.....................................................................................................................................................................</t>
  </si>
  <si>
    <t xml:space="preserve">      Outros Créditos a Receber ....................................................................................................................................................................................</t>
  </si>
  <si>
    <t xml:space="preserve">      Tributos a Recuperar / Compensar ....................................................................................................................................................................</t>
  </si>
  <si>
    <t xml:space="preserve">      Adiantamentos a Unidades e Entidades.........................................................................................................................................................</t>
  </si>
  <si>
    <t xml:space="preserve">      Adiantamentos Concedidos a Pessoal.............................................................................................................................</t>
  </si>
  <si>
    <t xml:space="preserve">  Aumento (Diminuição ) das contas dos grupos do Ativo e Passivo Criculante:</t>
  </si>
  <si>
    <t xml:space="preserve"> Lucro / Prejuízo Ajustado................................................................................................................................................</t>
  </si>
  <si>
    <t xml:space="preserve">   Ajuste da Provisão Processos Judiciais...................................................................................................................................................................................................</t>
  </si>
  <si>
    <t xml:space="preserve">   Ajustes da Provisão do PDI................................................................................................................................................</t>
  </si>
  <si>
    <t xml:space="preserve">   Plano de Desligamento Incentivado - PDI Longo.........................................................................................................................................................................</t>
  </si>
  <si>
    <t xml:space="preserve">   Plano de Desligamento Incentivado - PDI Curto  ..............................................................................................................................................................................................................</t>
  </si>
  <si>
    <t xml:space="preserve">   Ajuste no Passivo.....................................................................................................................................................................................</t>
  </si>
  <si>
    <t xml:space="preserve">   Ajuste no Ativo ...................................................................................................................................................................</t>
  </si>
  <si>
    <t xml:space="preserve">   Ajustes da Depreciação/Amortização Acumulada .............................................................................................................</t>
  </si>
  <si>
    <t xml:space="preserve">   Ajuste de 13º Salários...................................................................................................................................................................................................</t>
  </si>
  <si>
    <t xml:space="preserve">   Provisão de 13º Salário.......................................................................................................................................................</t>
  </si>
  <si>
    <t xml:space="preserve">   Provisão de Férias..............................................................................................................................................................</t>
  </si>
  <si>
    <t xml:space="preserve">   Ajustes no Ativo Imobilizado/Intangível................................................................................................................................</t>
  </si>
  <si>
    <t xml:space="preserve">   Doações do Imobilizado/Intangível................................................................................................................................................. ...</t>
  </si>
  <si>
    <t xml:space="preserve">   Baixas do Imobilizado ....................................................................................................................................................................</t>
  </si>
  <si>
    <t xml:space="preserve">   Atualização da AFAC (Despesas Financeiras ).................................................................................................................................................................</t>
  </si>
  <si>
    <t xml:space="preserve">   Provisões Processos Judiciais ...................................................................................................................................................................</t>
  </si>
  <si>
    <t xml:space="preserve">   Baixa do Investimento.................................................................................................................................................................................</t>
  </si>
  <si>
    <t xml:space="preserve">   Variação Monetária dos Investimentos em  Ações ..............................................................................................................</t>
  </si>
  <si>
    <t xml:space="preserve">   (Ganho)/Perda de Equivalência Patrimonial .................................................................................................................................................................................</t>
  </si>
  <si>
    <t xml:space="preserve">   Depreciação e Amortização....................................................................................................................................................................................</t>
  </si>
  <si>
    <t xml:space="preserve">   Lucro (Prejuízo) Líquido .........................................................................................................................................................</t>
  </si>
  <si>
    <t>ATIVIDADES OPERACIONAIS</t>
  </si>
  <si>
    <t>MARÇO /  2022</t>
  </si>
  <si>
    <t>Saldo Inicial do Exercício de 2021...................................................................................................</t>
  </si>
  <si>
    <t>Saldo Inicial do Exercício de 2022....................................................................................................</t>
  </si>
  <si>
    <t>SALDO EM 31 DE MARÇO / 2022.......................................................</t>
  </si>
  <si>
    <t>DEMONSTRAÇÃO DO RESULTADO ABRANGENTE DE 2022 E 2021</t>
  </si>
  <si>
    <t>DEMONSTRAÇÃO DO VALOR ADICIONADO EXERCÍCIOS  DE 2022 E 2021</t>
  </si>
  <si>
    <t>DEMONSTRAÇÃO DAS MUTAÇÕES DO PATRIMÔNIO LÍQUIDO DOS EXERCÍCIOS DE 2022 E 2021</t>
  </si>
  <si>
    <t>DEMONSTRAÇÃO DO FLUXO DE CAIXA DOS EXERCÍCIOS  DE 2022 E 2021</t>
  </si>
  <si>
    <t>5       DEPRECIAÇÃO E  AMORTIZAÇÃO</t>
  </si>
  <si>
    <t>6         Receitas Financeiras .....................................................................................................................................................................................................</t>
  </si>
  <si>
    <t>7         Subvenções.....................................................................................................................................................................................................</t>
  </si>
  <si>
    <t>8          Pessoal.............................................................................................................................................................</t>
  </si>
  <si>
    <t>8.1      Remuneração Direta..................................................................................................................................................</t>
  </si>
  <si>
    <t>8.2      Benefícios........................................................................................................................................................</t>
  </si>
  <si>
    <t>8.3      FGTS ...........................................................................................................................................................</t>
  </si>
  <si>
    <t>8.4      Contribuição a Entidade Fechada de Previdência (Ceres)..................................................................................</t>
  </si>
  <si>
    <t>8.5      Indenizações e Restituições Trabalhistas.......................................................................................................................</t>
  </si>
  <si>
    <t>8.6      Pessoal Requisitado de Outros Órgãos .......................................................................................................</t>
  </si>
  <si>
    <t>8.7      Caixa de Assistência dos Empregados da Embrapa.......................................................................................................</t>
  </si>
  <si>
    <t>9         Impostos, Taxas e Contribuições.....................................................................................................................................................................................................</t>
  </si>
  <si>
    <t>9.1      Federais ...........................................................................................................................................................</t>
  </si>
  <si>
    <t>9.2      Estaduais..........................................................................................................................................................</t>
  </si>
  <si>
    <t>9.3      Municipais..........................................................................................................................................................</t>
  </si>
  <si>
    <t>10         Remuneração de Capital de Terceiros .......................................................................................................</t>
  </si>
  <si>
    <t>10.1      Despesas Financeiras ..................................................................................................................................................</t>
  </si>
  <si>
    <t>10.2      Outras Despesas............................................................................................................................................</t>
  </si>
  <si>
    <t>11         Remuneração de Capital Próprio................................................................................................................................................</t>
  </si>
  <si>
    <t>11.1      Lucros / Prejuízos do Exercício.......................................................................................................................................................................................................</t>
  </si>
  <si>
    <t xml:space="preserve">   Ajuste da Provisão de Férias............................................................................................................................</t>
  </si>
  <si>
    <t xml:space="preserve">      Adiantamento – Termo Execução Descentralizada - CP..........................................................................................................................................</t>
  </si>
  <si>
    <t xml:space="preserve">      Despesas Antecipadas ........................................................................................................................................................................</t>
  </si>
  <si>
    <t xml:space="preserve">      Estoques......................................................................................................................................................</t>
  </si>
  <si>
    <r>
      <t xml:space="preserve">      COFINS/PIS/PASEP a Recuperar </t>
    </r>
    <r>
      <rPr>
        <sz val="11.5"/>
        <color indexed="8"/>
        <rFont val="Times New Roman"/>
        <family val="1"/>
      </rPr>
      <t>......................................................................................................................................................</t>
    </r>
  </si>
  <si>
    <t xml:space="preserve">      Adiantamento – Termo Execução Descentralizada - LP..........................................................................................................................................</t>
  </si>
  <si>
    <t xml:space="preserve">      Plano de Demissão Incentivado - PDI Longo Prazo.......................................................................................................................................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</si>
</sst>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&quot;   &quot;;\-#,##0.00&quot;   &quot;"/>
    <numFmt numFmtId="171" formatCode="_-* #,##0.00\ _R_$_-;\-* #,##0.00\ _R_$_-;_-* &quot;-&quot;??\ _R_$_-;_-@_-"/>
    <numFmt numFmtId="172" formatCode="General_)"/>
    <numFmt numFmtId="173" formatCode="#,##0_ ;\(#,##0\ \)"/>
    <numFmt numFmtId="174" formatCode="_-* #,##0_-;\-* #,##0_-;_-* &quot;-&quot;??_-;_-@_-"/>
    <numFmt numFmtId="175" formatCode="#,###,"/>
    <numFmt numFmtId="176" formatCode="#,##0.00_ ;\(#,##0.00\ \)"/>
    <numFmt numFmtId="177" formatCode="_(* #,##0.00_);_(* \(#,##0.00\);_(* &quot;-&quot;??_);_(@_)"/>
    <numFmt numFmtId="178" formatCode="_(* #,##0_);_(* \(#,##0\);_(* &quot;-&quot;??_);_(@_)"/>
    <numFmt numFmtId="179" formatCode="&quot;R$&quot;\ #,##0.00"/>
    <numFmt numFmtId="180" formatCode="#,##0.00_ ;\-#,##0.00\ 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Helv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Arial"/>
      <family val="2"/>
    </font>
    <font>
      <b/>
      <u val="single"/>
      <sz val="11.5"/>
      <name val="Times New Roman"/>
      <family val="1"/>
    </font>
    <font>
      <i/>
      <sz val="9"/>
      <name val="Univers (W1)"/>
      <family val="2"/>
    </font>
    <font>
      <i/>
      <sz val="10"/>
      <name val="Univers"/>
      <family val="2"/>
    </font>
    <font>
      <i/>
      <sz val="10"/>
      <name val="Univers (W1)"/>
      <family val="2"/>
    </font>
    <font>
      <sz val="8"/>
      <name val="Arial"/>
      <family val="2"/>
    </font>
    <font>
      <i/>
      <sz val="12"/>
      <name val="Univers (W1)"/>
      <family val="2"/>
    </font>
    <font>
      <sz val="9"/>
      <name val="Times New Roman"/>
      <family val="1"/>
    </font>
    <font>
      <sz val="11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72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357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5" fillId="0" borderId="10" xfId="0" applyFont="1" applyFill="1" applyBorder="1" applyAlignment="1">
      <alignment vertical="top"/>
    </xf>
    <xf numFmtId="0" fontId="76" fillId="0" borderId="0" xfId="0" applyFont="1" applyFill="1" applyAlignment="1">
      <alignment/>
    </xf>
    <xf numFmtId="0" fontId="76" fillId="0" borderId="11" xfId="0" applyFont="1" applyFill="1" applyBorder="1" applyAlignment="1">
      <alignment horizontal="left"/>
    </xf>
    <xf numFmtId="0" fontId="76" fillId="0" borderId="11" xfId="0" applyFont="1" applyFill="1" applyBorder="1" applyAlignment="1">
      <alignment/>
    </xf>
    <xf numFmtId="0" fontId="75" fillId="0" borderId="11" xfId="0" applyFont="1" applyFill="1" applyBorder="1" applyAlignment="1">
      <alignment horizontal="left"/>
    </xf>
    <xf numFmtId="4" fontId="76" fillId="0" borderId="12" xfId="0" applyNumberFormat="1" applyFont="1" applyFill="1" applyBorder="1" applyAlignment="1">
      <alignment/>
    </xf>
    <xf numFmtId="0" fontId="76" fillId="0" borderId="13" xfId="0" applyFont="1" applyFill="1" applyBorder="1" applyAlignment="1">
      <alignment/>
    </xf>
    <xf numFmtId="170" fontId="75" fillId="0" borderId="14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78" fillId="0" borderId="15" xfId="0" applyFont="1" applyFill="1" applyBorder="1" applyAlignment="1">
      <alignment/>
    </xf>
    <xf numFmtId="0" fontId="79" fillId="0" borderId="16" xfId="0" applyFont="1" applyFill="1" applyBorder="1" applyAlignment="1">
      <alignment/>
    </xf>
    <xf numFmtId="0" fontId="78" fillId="0" borderId="16" xfId="0" applyFont="1" applyFill="1" applyBorder="1" applyAlignment="1">
      <alignment/>
    </xf>
    <xf numFmtId="0" fontId="78" fillId="0" borderId="16" xfId="0" applyFont="1" applyFill="1" applyBorder="1" applyAlignment="1">
      <alignment horizontal="center"/>
    </xf>
    <xf numFmtId="0" fontId="79" fillId="0" borderId="15" xfId="0" applyFont="1" applyFill="1" applyBorder="1" applyAlignment="1">
      <alignment/>
    </xf>
    <xf numFmtId="0" fontId="79" fillId="0" borderId="16" xfId="0" applyFont="1" applyFill="1" applyBorder="1" applyAlignment="1">
      <alignment horizontal="center"/>
    </xf>
    <xf numFmtId="4" fontId="78" fillId="0" borderId="16" xfId="0" applyNumberFormat="1" applyFont="1" applyFill="1" applyBorder="1" applyAlignment="1">
      <alignment/>
    </xf>
    <xf numFmtId="0" fontId="79" fillId="0" borderId="17" xfId="0" applyFont="1" applyFill="1" applyBorder="1" applyAlignment="1">
      <alignment horizontal="center"/>
    </xf>
    <xf numFmtId="0" fontId="78" fillId="0" borderId="17" xfId="0" applyFont="1" applyFill="1" applyBorder="1" applyAlignment="1">
      <alignment/>
    </xf>
    <xf numFmtId="0" fontId="75" fillId="0" borderId="18" xfId="0" applyFont="1" applyFill="1" applyBorder="1" applyAlignment="1">
      <alignment vertical="center" wrapText="1"/>
    </xf>
    <xf numFmtId="0" fontId="75" fillId="0" borderId="19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49" fontId="75" fillId="0" borderId="2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4" fontId="76" fillId="0" borderId="0" xfId="0" applyNumberFormat="1" applyFont="1" applyFill="1" applyBorder="1" applyAlignment="1">
      <alignment horizontal="left"/>
    </xf>
    <xf numFmtId="0" fontId="75" fillId="0" borderId="21" xfId="0" applyFont="1" applyFill="1" applyBorder="1" applyAlignment="1">
      <alignment horizontal="left" vertical="top"/>
    </xf>
    <xf numFmtId="0" fontId="74" fillId="0" borderId="13" xfId="0" applyFont="1" applyFill="1" applyBorder="1" applyAlignment="1">
      <alignment/>
    </xf>
    <xf numFmtId="49" fontId="75" fillId="0" borderId="22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23" xfId="0" applyFont="1" applyFill="1" applyBorder="1" applyAlignment="1">
      <alignment/>
    </xf>
    <xf numFmtId="174" fontId="0" fillId="0" borderId="0" xfId="66" applyNumberFormat="1" applyFont="1" applyAlignment="1">
      <alignment/>
    </xf>
    <xf numFmtId="173" fontId="79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3" fontId="74" fillId="0" borderId="0" xfId="0" applyNumberFormat="1" applyFont="1" applyFill="1" applyAlignment="1">
      <alignment/>
    </xf>
    <xf numFmtId="43" fontId="0" fillId="0" borderId="0" xfId="66" applyFont="1" applyAlignment="1">
      <alignment/>
    </xf>
    <xf numFmtId="4" fontId="74" fillId="0" borderId="0" xfId="0" applyNumberFormat="1" applyFont="1" applyFill="1" applyAlignment="1">
      <alignment/>
    </xf>
    <xf numFmtId="43" fontId="74" fillId="0" borderId="0" xfId="0" applyNumberFormat="1" applyFont="1" applyFill="1" applyAlignment="1">
      <alignment/>
    </xf>
    <xf numFmtId="43" fontId="74" fillId="0" borderId="0" xfId="66" applyFont="1" applyFill="1" applyAlignment="1">
      <alignment/>
    </xf>
    <xf numFmtId="3" fontId="72" fillId="0" borderId="0" xfId="0" applyNumberFormat="1" applyFont="1" applyAlignment="1">
      <alignment/>
    </xf>
    <xf numFmtId="175" fontId="76" fillId="0" borderId="0" xfId="66" applyNumberFormat="1" applyFont="1" applyFill="1" applyBorder="1" applyAlignment="1">
      <alignment horizontal="right"/>
    </xf>
    <xf numFmtId="175" fontId="74" fillId="0" borderId="0" xfId="0" applyNumberFormat="1" applyFont="1" applyFill="1" applyBorder="1" applyAlignment="1">
      <alignment/>
    </xf>
    <xf numFmtId="43" fontId="78" fillId="0" borderId="24" xfId="66" applyFont="1" applyFill="1" applyBorder="1" applyAlignment="1">
      <alignment/>
    </xf>
    <xf numFmtId="43" fontId="78" fillId="0" borderId="25" xfId="66" applyFont="1" applyFill="1" applyBorder="1" applyAlignment="1">
      <alignment/>
    </xf>
    <xf numFmtId="175" fontId="79" fillId="0" borderId="16" xfId="66" applyNumberFormat="1" applyFont="1" applyFill="1" applyBorder="1" applyAlignment="1">
      <alignment horizontal="right"/>
    </xf>
    <xf numFmtId="175" fontId="79" fillId="0" borderId="26" xfId="66" applyNumberFormat="1" applyFont="1" applyFill="1" applyBorder="1" applyAlignment="1">
      <alignment horizontal="right"/>
    </xf>
    <xf numFmtId="175" fontId="78" fillId="0" borderId="16" xfId="66" applyNumberFormat="1" applyFont="1" applyFill="1" applyBorder="1" applyAlignment="1">
      <alignment/>
    </xf>
    <xf numFmtId="175" fontId="78" fillId="0" borderId="26" xfId="66" applyNumberFormat="1" applyFont="1" applyFill="1" applyBorder="1" applyAlignment="1">
      <alignment/>
    </xf>
    <xf numFmtId="175" fontId="79" fillId="0" borderId="27" xfId="66" applyNumberFormat="1" applyFont="1" applyFill="1" applyBorder="1" applyAlignment="1">
      <alignment horizontal="right"/>
    </xf>
    <xf numFmtId="175" fontId="78" fillId="0" borderId="16" xfId="66" applyNumberFormat="1" applyFont="1" applyFill="1" applyBorder="1" applyAlignment="1">
      <alignment horizontal="right"/>
    </xf>
    <xf numFmtId="175" fontId="78" fillId="0" borderId="26" xfId="66" applyNumberFormat="1" applyFont="1" applyFill="1" applyBorder="1" applyAlignment="1">
      <alignment horizontal="right"/>
    </xf>
    <xf numFmtId="175" fontId="79" fillId="0" borderId="26" xfId="66" applyNumberFormat="1" applyFont="1" applyFill="1" applyBorder="1" applyAlignment="1">
      <alignment/>
    </xf>
    <xf numFmtId="175" fontId="79" fillId="0" borderId="16" xfId="66" applyNumberFormat="1" applyFont="1" applyFill="1" applyBorder="1" applyAlignment="1">
      <alignment/>
    </xf>
    <xf numFmtId="0" fontId="0" fillId="0" borderId="0" xfId="0" applyFill="1" applyAlignment="1">
      <alignment/>
    </xf>
    <xf numFmtId="175" fontId="15" fillId="0" borderId="22" xfId="66" applyNumberFormat="1" applyFont="1" applyFill="1" applyBorder="1" applyAlignment="1">
      <alignment horizontal="right"/>
    </xf>
    <xf numFmtId="175" fontId="76" fillId="0" borderId="22" xfId="66" applyNumberFormat="1" applyFont="1" applyFill="1" applyBorder="1" applyAlignment="1">
      <alignment/>
    </xf>
    <xf numFmtId="175" fontId="76" fillId="0" borderId="14" xfId="66" applyNumberFormat="1" applyFont="1" applyFill="1" applyBorder="1" applyAlignment="1">
      <alignment/>
    </xf>
    <xf numFmtId="175" fontId="13" fillId="0" borderId="22" xfId="66" applyNumberFormat="1" applyFont="1" applyFill="1" applyBorder="1" applyAlignment="1">
      <alignment horizontal="right"/>
    </xf>
    <xf numFmtId="175" fontId="76" fillId="0" borderId="14" xfId="66" applyNumberFormat="1" applyFont="1" applyFill="1" applyBorder="1" applyAlignment="1">
      <alignment horizontal="right"/>
    </xf>
    <xf numFmtId="175" fontId="80" fillId="0" borderId="14" xfId="66" applyNumberFormat="1" applyFont="1" applyFill="1" applyBorder="1" applyAlignment="1">
      <alignment horizontal="right"/>
    </xf>
    <xf numFmtId="175" fontId="76" fillId="0" borderId="22" xfId="66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75" fontId="75" fillId="0" borderId="14" xfId="66" applyNumberFormat="1" applyFont="1" applyFill="1" applyBorder="1" applyAlignment="1">
      <alignment horizontal="right"/>
    </xf>
    <xf numFmtId="175" fontId="74" fillId="0" borderId="22" xfId="0" applyNumberFormat="1" applyFont="1" applyFill="1" applyBorder="1" applyAlignment="1">
      <alignment/>
    </xf>
    <xf numFmtId="175" fontId="15" fillId="0" borderId="20" xfId="66" applyNumberFormat="1" applyFont="1" applyFill="1" applyBorder="1" applyAlignment="1">
      <alignment horizontal="right"/>
    </xf>
    <xf numFmtId="49" fontId="81" fillId="0" borderId="16" xfId="0" applyNumberFormat="1" applyFont="1" applyFill="1" applyBorder="1" applyAlignment="1">
      <alignment horizontal="center"/>
    </xf>
    <xf numFmtId="174" fontId="78" fillId="0" borderId="26" xfId="66" applyNumberFormat="1" applyFont="1" applyFill="1" applyBorder="1" applyAlignment="1">
      <alignment horizontal="right"/>
    </xf>
    <xf numFmtId="175" fontId="74" fillId="0" borderId="0" xfId="0" applyNumberFormat="1" applyFont="1" applyFill="1" applyAlignment="1">
      <alignment/>
    </xf>
    <xf numFmtId="175" fontId="78" fillId="0" borderId="28" xfId="66" applyNumberFormat="1" applyFont="1" applyFill="1" applyBorder="1" applyAlignment="1">
      <alignment/>
    </xf>
    <xf numFmtId="175" fontId="78" fillId="0" borderId="17" xfId="66" applyNumberFormat="1" applyFont="1" applyFill="1" applyBorder="1" applyAlignment="1">
      <alignment/>
    </xf>
    <xf numFmtId="175" fontId="78" fillId="0" borderId="16" xfId="0" applyNumberFormat="1" applyFont="1" applyFill="1" applyBorder="1" applyAlignment="1">
      <alignment/>
    </xf>
    <xf numFmtId="175" fontId="5" fillId="0" borderId="16" xfId="66" applyNumberFormat="1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170" fontId="75" fillId="0" borderId="2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174" fontId="75" fillId="0" borderId="13" xfId="66" applyNumberFormat="1" applyFont="1" applyFill="1" applyBorder="1" applyAlignment="1">
      <alignment horizontal="left"/>
    </xf>
    <xf numFmtId="3" fontId="15" fillId="0" borderId="22" xfId="66" applyNumberFormat="1" applyFont="1" applyFill="1" applyBorder="1" applyAlignment="1">
      <alignment horizontal="right"/>
    </xf>
    <xf numFmtId="3" fontId="75" fillId="0" borderId="22" xfId="66" applyNumberFormat="1" applyFont="1" applyFill="1" applyBorder="1" applyAlignment="1">
      <alignment horizontal="left"/>
    </xf>
    <xf numFmtId="3" fontId="13" fillId="0" borderId="22" xfId="66" applyNumberFormat="1" applyFont="1" applyFill="1" applyBorder="1" applyAlignment="1">
      <alignment horizontal="right"/>
    </xf>
    <xf numFmtId="3" fontId="76" fillId="0" borderId="22" xfId="66" applyNumberFormat="1" applyFont="1" applyFill="1" applyBorder="1" applyAlignment="1">
      <alignment horizontal="left"/>
    </xf>
    <xf numFmtId="3" fontId="15" fillId="0" borderId="20" xfId="66" applyNumberFormat="1" applyFont="1" applyFill="1" applyBorder="1" applyAlignment="1">
      <alignment horizontal="right"/>
    </xf>
    <xf numFmtId="3" fontId="76" fillId="0" borderId="22" xfId="66" applyNumberFormat="1" applyFont="1" applyFill="1" applyBorder="1" applyAlignment="1">
      <alignment horizontal="right"/>
    </xf>
    <xf numFmtId="0" fontId="75" fillId="0" borderId="13" xfId="0" applyFont="1" applyFill="1" applyBorder="1" applyAlignment="1">
      <alignment horizontal="left"/>
    </xf>
    <xf numFmtId="3" fontId="76" fillId="0" borderId="12" xfId="66" applyNumberFormat="1" applyFont="1" applyFill="1" applyBorder="1" applyAlignment="1">
      <alignment/>
    </xf>
    <xf numFmtId="3" fontId="76" fillId="0" borderId="14" xfId="66" applyNumberFormat="1" applyFont="1" applyFill="1" applyBorder="1" applyAlignment="1">
      <alignment/>
    </xf>
    <xf numFmtId="3" fontId="76" fillId="0" borderId="14" xfId="66" applyNumberFormat="1" applyFont="1" applyFill="1" applyBorder="1" applyAlignment="1">
      <alignment horizontal="right"/>
    </xf>
    <xf numFmtId="3" fontId="80" fillId="0" borderId="14" xfId="66" applyNumberFormat="1" applyFont="1" applyFill="1" applyBorder="1" applyAlignment="1">
      <alignment horizontal="right"/>
    </xf>
    <xf numFmtId="3" fontId="75" fillId="0" borderId="14" xfId="66" applyNumberFormat="1" applyFont="1" applyFill="1" applyBorder="1" applyAlignment="1">
      <alignment horizontal="right"/>
    </xf>
    <xf numFmtId="175" fontId="74" fillId="0" borderId="22" xfId="66" applyNumberFormat="1" applyFont="1" applyFill="1" applyBorder="1" applyAlignment="1">
      <alignment/>
    </xf>
    <xf numFmtId="174" fontId="78" fillId="0" borderId="16" xfId="66" applyNumberFormat="1" applyFont="1" applyFill="1" applyBorder="1" applyAlignment="1">
      <alignment horizontal="right"/>
    </xf>
    <xf numFmtId="0" fontId="3" fillId="0" borderId="0" xfId="49" applyFont="1" applyFill="1" applyBorder="1">
      <alignment/>
      <protection/>
    </xf>
    <xf numFmtId="0" fontId="4" fillId="0" borderId="0" xfId="50" applyFont="1" applyFill="1" applyAlignment="1">
      <alignment vertical="center"/>
      <protection/>
    </xf>
    <xf numFmtId="0" fontId="5" fillId="0" borderId="0" xfId="50" applyFont="1" applyFill="1" applyBorder="1" applyAlignment="1">
      <alignment/>
      <protection/>
    </xf>
    <xf numFmtId="170" fontId="19" fillId="0" borderId="0" xfId="50" applyNumberFormat="1" applyFont="1" applyFill="1" applyBorder="1">
      <alignment/>
      <protection/>
    </xf>
    <xf numFmtId="0" fontId="5" fillId="0" borderId="0" xfId="50" applyFont="1" applyFill="1" applyBorder="1">
      <alignment/>
      <protection/>
    </xf>
    <xf numFmtId="0" fontId="4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left"/>
      <protection/>
    </xf>
    <xf numFmtId="0" fontId="72" fillId="0" borderId="0" xfId="0" applyFont="1" applyFill="1" applyAlignment="1">
      <alignment/>
    </xf>
    <xf numFmtId="176" fontId="78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176" fontId="78" fillId="0" borderId="20" xfId="0" applyNumberFormat="1" applyFont="1" applyFill="1" applyBorder="1" applyAlignment="1">
      <alignment/>
    </xf>
    <xf numFmtId="0" fontId="78" fillId="0" borderId="18" xfId="0" applyFont="1" applyFill="1" applyBorder="1" applyAlignment="1">
      <alignment/>
    </xf>
    <xf numFmtId="176" fontId="78" fillId="0" borderId="22" xfId="0" applyNumberFormat="1" applyFont="1" applyFill="1" applyBorder="1" applyAlignment="1">
      <alignment/>
    </xf>
    <xf numFmtId="0" fontId="78" fillId="0" borderId="30" xfId="0" applyFont="1" applyFill="1" applyBorder="1" applyAlignment="1">
      <alignment/>
    </xf>
    <xf numFmtId="3" fontId="79" fillId="0" borderId="22" xfId="0" applyNumberFormat="1" applyFont="1" applyFill="1" applyBorder="1" applyAlignment="1">
      <alignment/>
    </xf>
    <xf numFmtId="0" fontId="79" fillId="0" borderId="30" xfId="0" applyFont="1" applyFill="1" applyBorder="1" applyAlignment="1">
      <alignment/>
    </xf>
    <xf numFmtId="0" fontId="79" fillId="0" borderId="30" xfId="51" applyFont="1" applyFill="1" applyBorder="1">
      <alignment/>
      <protection/>
    </xf>
    <xf numFmtId="0" fontId="79" fillId="0" borderId="20" xfId="0" applyFont="1" applyFill="1" applyBorder="1" applyAlignment="1">
      <alignment/>
    </xf>
    <xf numFmtId="0" fontId="79" fillId="0" borderId="22" xfId="0" applyFont="1" applyFill="1" applyBorder="1" applyAlignment="1">
      <alignment horizontal="center"/>
    </xf>
    <xf numFmtId="49" fontId="79" fillId="0" borderId="22" xfId="0" applyNumberFormat="1" applyFont="1" applyFill="1" applyBorder="1" applyAlignment="1">
      <alignment horizontal="center"/>
    </xf>
    <xf numFmtId="4" fontId="78" fillId="0" borderId="30" xfId="0" applyNumberFormat="1" applyFont="1" applyFill="1" applyBorder="1" applyAlignment="1">
      <alignment/>
    </xf>
    <xf numFmtId="0" fontId="79" fillId="0" borderId="13" xfId="0" applyFont="1" applyFill="1" applyBorder="1" applyAlignment="1">
      <alignment horizontal="center"/>
    </xf>
    <xf numFmtId="0" fontId="78" fillId="0" borderId="31" xfId="0" applyFont="1" applyFill="1" applyBorder="1" applyAlignment="1">
      <alignment/>
    </xf>
    <xf numFmtId="0" fontId="3" fillId="0" borderId="0" xfId="49" applyFill="1">
      <alignment/>
      <protection/>
    </xf>
    <xf numFmtId="0" fontId="21" fillId="0" borderId="18" xfId="49" applyFont="1" applyFill="1" applyBorder="1">
      <alignment/>
      <protection/>
    </xf>
    <xf numFmtId="0" fontId="21" fillId="0" borderId="19" xfId="49" applyFont="1" applyFill="1" applyBorder="1">
      <alignment/>
      <protection/>
    </xf>
    <xf numFmtId="0" fontId="20" fillId="0" borderId="19" xfId="49" applyFont="1" applyFill="1" applyBorder="1" applyAlignment="1">
      <alignment horizontal="left"/>
      <protection/>
    </xf>
    <xf numFmtId="170" fontId="21" fillId="0" borderId="32" xfId="49" applyNumberFormat="1" applyFont="1" applyFill="1" applyBorder="1">
      <alignment/>
      <protection/>
    </xf>
    <xf numFmtId="0" fontId="21" fillId="0" borderId="31" xfId="49" applyFont="1" applyFill="1" applyBorder="1">
      <alignment/>
      <protection/>
    </xf>
    <xf numFmtId="0" fontId="21" fillId="0" borderId="33" xfId="49" applyFont="1" applyFill="1" applyBorder="1">
      <alignment/>
      <protection/>
    </xf>
    <xf numFmtId="0" fontId="20" fillId="0" borderId="34" xfId="49" applyFont="1" applyFill="1" applyBorder="1">
      <alignment/>
      <protection/>
    </xf>
    <xf numFmtId="49" fontId="20" fillId="0" borderId="13" xfId="67" applyNumberFormat="1" applyFont="1" applyFill="1" applyBorder="1" applyAlignment="1">
      <alignment horizontal="center" vertical="center"/>
    </xf>
    <xf numFmtId="0" fontId="3" fillId="0" borderId="30" xfId="49" applyFill="1" applyBorder="1">
      <alignment/>
      <protection/>
    </xf>
    <xf numFmtId="0" fontId="20" fillId="0" borderId="0" xfId="49" applyFont="1" applyFill="1">
      <alignment/>
      <protection/>
    </xf>
    <xf numFmtId="0" fontId="20" fillId="0" borderId="23" xfId="49" applyFont="1" applyFill="1" applyBorder="1">
      <alignment/>
      <protection/>
    </xf>
    <xf numFmtId="177" fontId="20" fillId="0" borderId="20" xfId="67" applyNumberFormat="1" applyFont="1" applyFill="1" applyBorder="1" applyAlignment="1">
      <alignment horizontal="center" vertical="center"/>
    </xf>
    <xf numFmtId="177" fontId="20" fillId="0" borderId="32" xfId="67" applyNumberFormat="1" applyFont="1" applyFill="1" applyBorder="1" applyAlignment="1">
      <alignment horizontal="center" vertical="center"/>
    </xf>
    <xf numFmtId="4" fontId="3" fillId="0" borderId="0" xfId="49" applyNumberFormat="1" applyFill="1">
      <alignment/>
      <protection/>
    </xf>
    <xf numFmtId="0" fontId="21" fillId="0" borderId="30" xfId="49" applyFont="1" applyFill="1" applyBorder="1">
      <alignment/>
      <protection/>
    </xf>
    <xf numFmtId="0" fontId="21" fillId="0" borderId="0" xfId="49" applyFont="1" applyFill="1">
      <alignment/>
      <protection/>
    </xf>
    <xf numFmtId="0" fontId="21" fillId="0" borderId="23" xfId="49" applyFont="1" applyFill="1" applyBorder="1">
      <alignment/>
      <protection/>
    </xf>
    <xf numFmtId="177" fontId="21" fillId="0" borderId="13" xfId="67" applyNumberFormat="1" applyFont="1" applyFill="1" applyBorder="1" applyAlignment="1">
      <alignment horizontal="right"/>
    </xf>
    <xf numFmtId="0" fontId="22" fillId="0" borderId="0" xfId="49" applyFont="1" applyFill="1">
      <alignment/>
      <protection/>
    </xf>
    <xf numFmtId="4" fontId="84" fillId="0" borderId="0" xfId="0" applyNumberFormat="1" applyFont="1" applyFill="1" applyAlignment="1">
      <alignment horizontal="right" vertical="center" wrapText="1"/>
    </xf>
    <xf numFmtId="177" fontId="21" fillId="0" borderId="22" xfId="67" applyNumberFormat="1" applyFont="1" applyFill="1" applyBorder="1" applyAlignment="1">
      <alignment horizontal="right"/>
    </xf>
    <xf numFmtId="0" fontId="23" fillId="0" borderId="30" xfId="49" applyFont="1" applyFill="1" applyBorder="1">
      <alignment/>
      <protection/>
    </xf>
    <xf numFmtId="3" fontId="20" fillId="0" borderId="22" xfId="66" applyNumberFormat="1" applyFont="1" applyFill="1" applyBorder="1" applyAlignment="1">
      <alignment horizontal="right"/>
    </xf>
    <xf numFmtId="179" fontId="3" fillId="0" borderId="0" xfId="49" applyNumberFormat="1" applyFill="1">
      <alignment/>
      <protection/>
    </xf>
    <xf numFmtId="0" fontId="20" fillId="0" borderId="30" xfId="49" applyFont="1" applyFill="1" applyBorder="1" applyAlignment="1">
      <alignment horizontal="left"/>
      <protection/>
    </xf>
    <xf numFmtId="0" fontId="20" fillId="0" borderId="0" xfId="49" applyFont="1" applyFill="1" applyAlignment="1">
      <alignment horizontal="left"/>
      <protection/>
    </xf>
    <xf numFmtId="170" fontId="20" fillId="0" borderId="0" xfId="49" applyNumberFormat="1" applyFont="1" applyFill="1">
      <alignment/>
      <protection/>
    </xf>
    <xf numFmtId="0" fontId="21" fillId="0" borderId="30" xfId="49" applyFont="1" applyFill="1" applyBorder="1" applyAlignment="1">
      <alignment horizontal="left"/>
      <protection/>
    </xf>
    <xf numFmtId="0" fontId="21" fillId="0" borderId="0" xfId="49" applyFont="1" applyFill="1" applyAlignment="1">
      <alignment horizontal="left"/>
      <protection/>
    </xf>
    <xf numFmtId="170" fontId="21" fillId="0" borderId="0" xfId="49" applyNumberFormat="1" applyFont="1" applyFill="1">
      <alignment/>
      <protection/>
    </xf>
    <xf numFmtId="3" fontId="21" fillId="0" borderId="22" xfId="66" applyNumberFormat="1" applyFont="1" applyFill="1" applyBorder="1" applyAlignment="1">
      <alignment horizontal="right"/>
    </xf>
    <xf numFmtId="178" fontId="21" fillId="0" borderId="22" xfId="66" applyNumberFormat="1" applyFont="1" applyFill="1" applyBorder="1" applyAlignment="1">
      <alignment horizontal="right"/>
    </xf>
    <xf numFmtId="170" fontId="21" fillId="0" borderId="0" xfId="49" applyNumberFormat="1" applyFont="1" applyFill="1" applyProtection="1">
      <alignment/>
      <protection locked="0"/>
    </xf>
    <xf numFmtId="179" fontId="22" fillId="0" borderId="0" xfId="49" applyNumberFormat="1" applyFont="1" applyFill="1">
      <alignment/>
      <protection/>
    </xf>
    <xf numFmtId="177" fontId="21" fillId="0" borderId="22" xfId="66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43" fontId="84" fillId="0" borderId="0" xfId="66" applyFont="1" applyFill="1" applyAlignment="1">
      <alignment horizontal="justify" vertical="center" wrapText="1"/>
    </xf>
    <xf numFmtId="178" fontId="20" fillId="0" borderId="22" xfId="66" applyNumberFormat="1" applyFont="1" applyFill="1" applyBorder="1" applyAlignment="1">
      <alignment horizontal="right"/>
    </xf>
    <xf numFmtId="0" fontId="84" fillId="0" borderId="0" xfId="0" applyFont="1" applyFill="1" applyAlignment="1">
      <alignment horizontal="justify" vertical="center" wrapText="1"/>
    </xf>
    <xf numFmtId="170" fontId="20" fillId="0" borderId="0" xfId="49" applyNumberFormat="1" applyFont="1" applyFill="1" applyProtection="1">
      <alignment/>
      <protection locked="0"/>
    </xf>
    <xf numFmtId="43" fontId="3" fillId="0" borderId="0" xfId="66" applyFont="1" applyFill="1" applyBorder="1" applyAlignment="1">
      <alignment/>
    </xf>
    <xf numFmtId="4" fontId="21" fillId="0" borderId="22" xfId="66" applyNumberFormat="1" applyFont="1" applyFill="1" applyBorder="1" applyAlignment="1">
      <alignment horizontal="right"/>
    </xf>
    <xf numFmtId="4" fontId="84" fillId="0" borderId="0" xfId="0" applyNumberFormat="1" applyFont="1" applyFill="1" applyAlignment="1">
      <alignment horizontal="justify" vertical="center" wrapText="1"/>
    </xf>
    <xf numFmtId="3" fontId="21" fillId="0" borderId="0" xfId="66" applyNumberFormat="1" applyFont="1" applyFill="1" applyBorder="1" applyAlignment="1">
      <alignment horizontal="right"/>
    </xf>
    <xf numFmtId="4" fontId="20" fillId="0" borderId="22" xfId="66" applyNumberFormat="1" applyFont="1" applyFill="1" applyBorder="1" applyAlignment="1">
      <alignment horizontal="right"/>
    </xf>
    <xf numFmtId="43" fontId="84" fillId="0" borderId="0" xfId="66" applyFont="1" applyFill="1" applyAlignment="1">
      <alignment horizontal="right" vertical="center" wrapText="1"/>
    </xf>
    <xf numFmtId="43" fontId="0" fillId="0" borderId="0" xfId="66" applyFont="1" applyFill="1" applyAlignment="1">
      <alignment/>
    </xf>
    <xf numFmtId="43" fontId="3" fillId="0" borderId="0" xfId="49" applyNumberFormat="1" applyFill="1">
      <alignment/>
      <protection/>
    </xf>
    <xf numFmtId="0" fontId="20" fillId="0" borderId="18" xfId="49" applyFont="1" applyFill="1" applyBorder="1" applyAlignment="1">
      <alignment vertical="top"/>
      <protection/>
    </xf>
    <xf numFmtId="0" fontId="21" fillId="0" borderId="19" xfId="49" applyFont="1" applyFill="1" applyBorder="1" applyAlignment="1">
      <alignment vertical="top"/>
      <protection/>
    </xf>
    <xf numFmtId="170" fontId="21" fillId="0" borderId="19" xfId="49" applyNumberFormat="1" applyFont="1" applyFill="1" applyBorder="1" applyAlignment="1" applyProtection="1">
      <alignment vertical="top"/>
      <protection locked="0"/>
    </xf>
    <xf numFmtId="3" fontId="20" fillId="0" borderId="20" xfId="67" applyNumberFormat="1" applyFont="1" applyFill="1" applyBorder="1" applyAlignment="1">
      <alignment horizontal="right" vertical="top"/>
    </xf>
    <xf numFmtId="40" fontId="20" fillId="0" borderId="20" xfId="67" applyNumberFormat="1" applyFont="1" applyFill="1" applyBorder="1" applyAlignment="1">
      <alignment horizontal="right" vertical="top"/>
    </xf>
    <xf numFmtId="170" fontId="20" fillId="0" borderId="0" xfId="49" applyNumberFormat="1" applyFont="1" applyFill="1" applyAlignment="1">
      <alignment horizontal="left"/>
      <protection/>
    </xf>
    <xf numFmtId="0" fontId="20" fillId="0" borderId="0" xfId="50" applyFont="1" applyFill="1">
      <alignment/>
      <protection/>
    </xf>
    <xf numFmtId="0" fontId="20" fillId="0" borderId="0" xfId="50" applyFont="1" applyFill="1" applyAlignment="1">
      <alignment horizontal="left"/>
      <protection/>
    </xf>
    <xf numFmtId="0" fontId="4" fillId="0" borderId="0" xfId="49" applyFont="1" applyFill="1" applyAlignment="1">
      <alignment horizontal="left"/>
      <protection/>
    </xf>
    <xf numFmtId="170" fontId="4" fillId="0" borderId="0" xfId="49" applyNumberFormat="1" applyFont="1" applyFill="1">
      <alignment/>
      <protection/>
    </xf>
    <xf numFmtId="170" fontId="5" fillId="0" borderId="0" xfId="49" applyNumberFormat="1" applyFont="1" applyFill="1">
      <alignment/>
      <protection/>
    </xf>
    <xf numFmtId="0" fontId="24" fillId="0" borderId="0" xfId="49" applyFont="1" applyFill="1">
      <alignment/>
      <protection/>
    </xf>
    <xf numFmtId="170" fontId="24" fillId="0" borderId="0" xfId="49" applyNumberFormat="1" applyFont="1" applyFill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 applyFill="1" applyAlignment="1">
      <alignment horizontal="left"/>
      <protection/>
    </xf>
    <xf numFmtId="170" fontId="25" fillId="0" borderId="0" xfId="49" applyNumberFormat="1" applyFont="1" applyFill="1">
      <alignment/>
      <protection/>
    </xf>
    <xf numFmtId="0" fontId="26" fillId="0" borderId="0" xfId="49" applyFont="1" applyFill="1">
      <alignment/>
      <protection/>
    </xf>
    <xf numFmtId="170" fontId="3" fillId="0" borderId="0" xfId="49" applyNumberFormat="1" applyFont="1" applyFill="1" applyBorder="1">
      <alignment/>
      <protection/>
    </xf>
    <xf numFmtId="43" fontId="3" fillId="0" borderId="0" xfId="49" applyNumberFormat="1" applyFont="1" applyFill="1" applyBorder="1">
      <alignment/>
      <protection/>
    </xf>
    <xf numFmtId="4" fontId="3" fillId="0" borderId="0" xfId="49" applyNumberFormat="1" applyFont="1" applyFill="1" applyBorder="1">
      <alignment/>
      <protection/>
    </xf>
    <xf numFmtId="0" fontId="19" fillId="0" borderId="0" xfId="49" applyFont="1" applyFill="1" applyBorder="1">
      <alignment/>
      <protection/>
    </xf>
    <xf numFmtId="170" fontId="5" fillId="0" borderId="0" xfId="49" applyNumberFormat="1" applyFont="1" applyFill="1" applyBorder="1">
      <alignment/>
      <protection/>
    </xf>
    <xf numFmtId="0" fontId="5" fillId="0" borderId="0" xfId="49" applyFont="1" applyFill="1" applyBorder="1">
      <alignment/>
      <protection/>
    </xf>
    <xf numFmtId="0" fontId="25" fillId="0" borderId="0" xfId="49" applyFont="1" applyFill="1" applyBorder="1">
      <alignment/>
      <protection/>
    </xf>
    <xf numFmtId="170" fontId="25" fillId="0" borderId="0" xfId="49" applyNumberFormat="1" applyFont="1" applyFill="1" applyBorder="1">
      <alignment/>
      <protection/>
    </xf>
    <xf numFmtId="0" fontId="27" fillId="0" borderId="0" xfId="49" applyFont="1" applyFill="1" applyBorder="1">
      <alignment/>
      <protection/>
    </xf>
    <xf numFmtId="4" fontId="27" fillId="0" borderId="0" xfId="49" applyNumberFormat="1" applyFont="1" applyFill="1" applyBorder="1">
      <alignment/>
      <protection/>
    </xf>
    <xf numFmtId="0" fontId="25" fillId="0" borderId="0" xfId="49" applyFont="1" applyFill="1" applyBorder="1" applyAlignment="1">
      <alignment horizontal="left"/>
      <protection/>
    </xf>
    <xf numFmtId="0" fontId="24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left"/>
      <protection/>
    </xf>
    <xf numFmtId="170" fontId="4" fillId="0" borderId="0" xfId="49" applyNumberFormat="1" applyFont="1" applyFill="1" applyBorder="1">
      <alignment/>
      <protection/>
    </xf>
    <xf numFmtId="0" fontId="20" fillId="0" borderId="0" xfId="49" applyFont="1" applyFill="1" applyBorder="1" applyAlignment="1">
      <alignment horizontal="left"/>
      <protection/>
    </xf>
    <xf numFmtId="170" fontId="20" fillId="0" borderId="0" xfId="49" applyNumberFormat="1" applyFont="1" applyFill="1" applyBorder="1" applyAlignment="1">
      <alignment horizontal="left"/>
      <protection/>
    </xf>
    <xf numFmtId="0" fontId="20" fillId="0" borderId="0" xfId="50" applyFont="1" applyFill="1" applyBorder="1" applyAlignment="1">
      <alignment horizontal="left"/>
      <protection/>
    </xf>
    <xf numFmtId="3" fontId="5" fillId="0" borderId="0" xfId="67" applyNumberFormat="1" applyFont="1" applyFill="1" applyBorder="1" applyAlignment="1">
      <alignment horizontal="right"/>
    </xf>
    <xf numFmtId="0" fontId="21" fillId="0" borderId="0" xfId="49" applyFont="1" applyFill="1" applyBorder="1" applyAlignment="1">
      <alignment/>
      <protection/>
    </xf>
    <xf numFmtId="170" fontId="20" fillId="0" borderId="0" xfId="49" applyNumberFormat="1" applyFont="1" applyFill="1" applyBorder="1">
      <alignment/>
      <protection/>
    </xf>
    <xf numFmtId="0" fontId="20" fillId="0" borderId="0" xfId="50" applyFont="1" applyFill="1" applyBorder="1">
      <alignment/>
      <protection/>
    </xf>
    <xf numFmtId="0" fontId="21" fillId="0" borderId="0" xfId="49" applyFont="1" applyFill="1" applyBorder="1">
      <alignment/>
      <protection/>
    </xf>
    <xf numFmtId="0" fontId="20" fillId="0" borderId="0" xfId="49" applyFont="1" applyFill="1" applyBorder="1">
      <alignment/>
      <protection/>
    </xf>
    <xf numFmtId="0" fontId="26" fillId="0" borderId="0" xfId="49" applyFont="1" applyFill="1" applyBorder="1">
      <alignment/>
      <protection/>
    </xf>
    <xf numFmtId="3" fontId="4" fillId="0" borderId="0" xfId="67" applyNumberFormat="1" applyFont="1" applyFill="1" applyBorder="1" applyAlignment="1">
      <alignment horizontal="right"/>
    </xf>
    <xf numFmtId="3" fontId="21" fillId="0" borderId="0" xfId="49" applyNumberFormat="1" applyFont="1" applyFill="1" applyBorder="1">
      <alignment/>
      <protection/>
    </xf>
    <xf numFmtId="177" fontId="4" fillId="0" borderId="0" xfId="67" applyNumberFormat="1" applyFont="1" applyFill="1" applyBorder="1" applyAlignment="1">
      <alignment horizontal="right"/>
    </xf>
    <xf numFmtId="4" fontId="21" fillId="0" borderId="0" xfId="49" applyNumberFormat="1" applyFont="1" applyFill="1" applyBorder="1">
      <alignment/>
      <protection/>
    </xf>
    <xf numFmtId="0" fontId="28" fillId="0" borderId="0" xfId="49" applyFont="1" applyFill="1" applyBorder="1">
      <alignment/>
      <protection/>
    </xf>
    <xf numFmtId="39" fontId="5" fillId="0" borderId="0" xfId="49" applyNumberFormat="1" applyFont="1" applyFill="1" applyBorder="1">
      <alignment/>
      <protection/>
    </xf>
    <xf numFmtId="0" fontId="5" fillId="0" borderId="0" xfId="49" applyFont="1" applyFill="1" applyBorder="1" applyAlignment="1">
      <alignment horizontal="left"/>
      <protection/>
    </xf>
    <xf numFmtId="0" fontId="5" fillId="0" borderId="20" xfId="49" applyFont="1" applyFill="1" applyBorder="1">
      <alignment/>
      <protection/>
    </xf>
    <xf numFmtId="170" fontId="5" fillId="0" borderId="20" xfId="49" applyNumberFormat="1" applyFont="1" applyFill="1" applyBorder="1">
      <alignment/>
      <protection/>
    </xf>
    <xf numFmtId="0" fontId="5" fillId="0" borderId="19" xfId="49" applyFont="1" applyFill="1" applyBorder="1">
      <alignment/>
      <protection/>
    </xf>
    <xf numFmtId="0" fontId="5" fillId="0" borderId="35" xfId="49" applyFont="1" applyFill="1" applyBorder="1">
      <alignment/>
      <protection/>
    </xf>
    <xf numFmtId="0" fontId="5" fillId="0" borderId="18" xfId="49" applyFont="1" applyFill="1" applyBorder="1">
      <alignment/>
      <protection/>
    </xf>
    <xf numFmtId="3" fontId="4" fillId="0" borderId="22" xfId="67" applyNumberFormat="1" applyFont="1" applyFill="1" applyBorder="1" applyAlignment="1">
      <alignment horizontal="right"/>
    </xf>
    <xf numFmtId="3" fontId="4" fillId="0" borderId="30" xfId="67" applyNumberFormat="1" applyFont="1" applyFill="1" applyBorder="1" applyAlignment="1">
      <alignment horizontal="right"/>
    </xf>
    <xf numFmtId="4" fontId="26" fillId="0" borderId="0" xfId="49" applyNumberFormat="1" applyFont="1" applyFill="1" applyBorder="1">
      <alignment/>
      <protection/>
    </xf>
    <xf numFmtId="3" fontId="5" fillId="0" borderId="30" xfId="67" applyNumberFormat="1" applyFont="1" applyFill="1" applyBorder="1" applyAlignment="1">
      <alignment horizontal="right"/>
    </xf>
    <xf numFmtId="4" fontId="5" fillId="0" borderId="22" xfId="67" applyNumberFormat="1" applyFont="1" applyFill="1" applyBorder="1" applyAlignment="1">
      <alignment horizontal="right"/>
    </xf>
    <xf numFmtId="4" fontId="5" fillId="0" borderId="30" xfId="67" applyNumberFormat="1" applyFont="1" applyFill="1" applyBorder="1" applyAlignment="1">
      <alignment horizontal="right"/>
    </xf>
    <xf numFmtId="0" fontId="5" fillId="0" borderId="36" xfId="49" applyFont="1" applyFill="1" applyBorder="1">
      <alignment/>
      <protection/>
    </xf>
    <xf numFmtId="0" fontId="5" fillId="0" borderId="30" xfId="49" applyFont="1" applyFill="1" applyBorder="1">
      <alignment/>
      <protection/>
    </xf>
    <xf numFmtId="43" fontId="26" fillId="0" borderId="0" xfId="49" applyNumberFormat="1" applyFont="1" applyFill="1" applyBorder="1">
      <alignment/>
      <protection/>
    </xf>
    <xf numFmtId="0" fontId="85" fillId="0" borderId="36" xfId="49" applyFont="1" applyFill="1" applyBorder="1">
      <alignment/>
      <protection/>
    </xf>
    <xf numFmtId="0" fontId="85" fillId="0" borderId="0" xfId="49" applyFont="1" applyFill="1" applyBorder="1">
      <alignment/>
      <protection/>
    </xf>
    <xf numFmtId="37" fontId="29" fillId="0" borderId="0" xfId="49" applyNumberFormat="1" applyFont="1" applyFill="1" applyBorder="1" applyAlignment="1">
      <alignment horizontal="left"/>
      <protection/>
    </xf>
    <xf numFmtId="0" fontId="4" fillId="0" borderId="36" xfId="49" applyFont="1" applyFill="1" applyBorder="1">
      <alignment/>
      <protection/>
    </xf>
    <xf numFmtId="0" fontId="4" fillId="0" borderId="0" xfId="49" applyFont="1" applyFill="1" applyBorder="1">
      <alignment/>
      <protection/>
    </xf>
    <xf numFmtId="0" fontId="4" fillId="0" borderId="30" xfId="49" applyFont="1" applyFill="1" applyBorder="1">
      <alignment/>
      <protection/>
    </xf>
    <xf numFmtId="0" fontId="3" fillId="0" borderId="0" xfId="49" applyFont="1" applyFill="1" applyBorder="1" applyAlignment="1">
      <alignment/>
      <protection/>
    </xf>
    <xf numFmtId="3" fontId="28" fillId="0" borderId="0" xfId="49" applyNumberFormat="1" applyFont="1" applyFill="1" applyBorder="1" applyAlignment="1">
      <alignment/>
      <protection/>
    </xf>
    <xf numFmtId="43" fontId="29" fillId="0" borderId="0" xfId="49" applyNumberFormat="1" applyFont="1" applyFill="1" applyBorder="1">
      <alignment/>
      <protection/>
    </xf>
    <xf numFmtId="178" fontId="5" fillId="0" borderId="22" xfId="67" applyNumberFormat="1" applyFont="1" applyFill="1" applyBorder="1" applyAlignment="1">
      <alignment horizontal="right"/>
    </xf>
    <xf numFmtId="178" fontId="5" fillId="0" borderId="0" xfId="67" applyNumberFormat="1" applyFont="1" applyFill="1" applyBorder="1" applyAlignment="1">
      <alignment horizontal="right"/>
    </xf>
    <xf numFmtId="0" fontId="28" fillId="0" borderId="32" xfId="49" applyFont="1" applyFill="1" applyBorder="1">
      <alignment/>
      <protection/>
    </xf>
    <xf numFmtId="170" fontId="5" fillId="0" borderId="19" xfId="49" applyNumberFormat="1" applyFont="1" applyFill="1" applyBorder="1">
      <alignment/>
      <protection/>
    </xf>
    <xf numFmtId="0" fontId="4" fillId="0" borderId="18" xfId="49" applyFont="1" applyFill="1" applyBorder="1" applyAlignment="1">
      <alignment horizontal="left"/>
      <protection/>
    </xf>
    <xf numFmtId="0" fontId="3" fillId="0" borderId="34" xfId="49" applyFont="1" applyFill="1" applyBorder="1">
      <alignment/>
      <protection/>
    </xf>
    <xf numFmtId="170" fontId="3" fillId="0" borderId="33" xfId="49" applyNumberFormat="1" applyFont="1" applyFill="1" applyBorder="1">
      <alignment/>
      <protection/>
    </xf>
    <xf numFmtId="0" fontId="3" fillId="0" borderId="33" xfId="49" applyFont="1" applyFill="1" applyBorder="1">
      <alignment/>
      <protection/>
    </xf>
    <xf numFmtId="0" fontId="3" fillId="0" borderId="31" xfId="49" applyFont="1" applyFill="1" applyBorder="1">
      <alignment/>
      <protection/>
    </xf>
    <xf numFmtId="170" fontId="21" fillId="0" borderId="20" xfId="49" applyNumberFormat="1" applyFont="1" applyFill="1" applyBorder="1" applyAlignment="1" applyProtection="1">
      <alignment horizontal="right" vertical="top"/>
      <protection locked="0"/>
    </xf>
    <xf numFmtId="170" fontId="21" fillId="0" borderId="0" xfId="49" applyNumberFormat="1" applyFont="1" applyFill="1" applyAlignment="1" applyProtection="1">
      <alignment horizontal="right"/>
      <protection locked="0"/>
    </xf>
    <xf numFmtId="0" fontId="20" fillId="0" borderId="30" xfId="49" applyFont="1" applyFill="1" applyBorder="1">
      <alignment/>
      <protection/>
    </xf>
    <xf numFmtId="3" fontId="21" fillId="0" borderId="22" xfId="49" applyNumberFormat="1" applyFont="1" applyFill="1" applyBorder="1" applyAlignment="1" applyProtection="1">
      <alignment horizontal="right"/>
      <protection locked="0"/>
    </xf>
    <xf numFmtId="170" fontId="20" fillId="0" borderId="0" xfId="49" applyNumberFormat="1" applyFont="1" applyFill="1" applyAlignment="1" applyProtection="1">
      <alignment horizontal="right"/>
      <protection locked="0"/>
    </xf>
    <xf numFmtId="3" fontId="3" fillId="0" borderId="0" xfId="49" applyNumberFormat="1" applyFill="1">
      <alignment/>
      <protection/>
    </xf>
    <xf numFmtId="0" fontId="86" fillId="0" borderId="0" xfId="0" applyFont="1" applyFill="1" applyAlignment="1">
      <alignment/>
    </xf>
    <xf numFmtId="0" fontId="76" fillId="0" borderId="0" xfId="0" applyFont="1" applyFill="1" applyAlignment="1">
      <alignment/>
    </xf>
    <xf numFmtId="3" fontId="20" fillId="0" borderId="22" xfId="49" applyNumberFormat="1" applyFont="1" applyFill="1" applyBorder="1" applyAlignment="1" applyProtection="1">
      <alignment horizontal="right"/>
      <protection locked="0"/>
    </xf>
    <xf numFmtId="43" fontId="3" fillId="0" borderId="0" xfId="66" applyFont="1" applyFill="1" applyAlignment="1">
      <alignment/>
    </xf>
    <xf numFmtId="0" fontId="21" fillId="0" borderId="22" xfId="49" applyFont="1" applyFill="1" applyBorder="1">
      <alignment/>
      <protection/>
    </xf>
    <xf numFmtId="0" fontId="79" fillId="0" borderId="31" xfId="0" applyFont="1" applyFill="1" applyBorder="1" applyAlignment="1">
      <alignment horizontal="center"/>
    </xf>
    <xf numFmtId="49" fontId="79" fillId="0" borderId="30" xfId="0" applyNumberFormat="1" applyFont="1" applyFill="1" applyBorder="1" applyAlignment="1">
      <alignment horizontal="center"/>
    </xf>
    <xf numFmtId="0" fontId="79" fillId="0" borderId="30" xfId="0" applyFont="1" applyFill="1" applyBorder="1" applyAlignment="1">
      <alignment horizontal="center"/>
    </xf>
    <xf numFmtId="0" fontId="79" fillId="0" borderId="18" xfId="0" applyFont="1" applyFill="1" applyBorder="1" applyAlignment="1">
      <alignment/>
    </xf>
    <xf numFmtId="175" fontId="79" fillId="0" borderId="31" xfId="66" applyNumberFormat="1" applyFont="1" applyFill="1" applyBorder="1" applyAlignment="1">
      <alignment/>
    </xf>
    <xf numFmtId="4" fontId="79" fillId="0" borderId="30" xfId="0" applyNumberFormat="1" applyFont="1" applyFill="1" applyBorder="1" applyAlignment="1">
      <alignment/>
    </xf>
    <xf numFmtId="175" fontId="79" fillId="0" borderId="30" xfId="66" applyNumberFormat="1" applyFont="1" applyFill="1" applyBorder="1" applyAlignment="1">
      <alignment/>
    </xf>
    <xf numFmtId="176" fontId="78" fillId="0" borderId="30" xfId="0" applyNumberFormat="1" applyFont="1" applyFill="1" applyBorder="1" applyAlignment="1">
      <alignment/>
    </xf>
    <xf numFmtId="176" fontId="78" fillId="0" borderId="18" xfId="0" applyNumberFormat="1" applyFont="1" applyFill="1" applyBorder="1" applyAlignment="1">
      <alignment/>
    </xf>
    <xf numFmtId="175" fontId="79" fillId="0" borderId="13" xfId="66" applyNumberFormat="1" applyFont="1" applyFill="1" applyBorder="1" applyAlignment="1">
      <alignment/>
    </xf>
    <xf numFmtId="175" fontId="79" fillId="0" borderId="22" xfId="66" applyNumberFormat="1" applyFont="1" applyFill="1" applyBorder="1" applyAlignment="1">
      <alignment/>
    </xf>
    <xf numFmtId="175" fontId="78" fillId="0" borderId="22" xfId="66" applyNumberFormat="1" applyFont="1" applyFill="1" applyBorder="1" applyAlignment="1">
      <alignment/>
    </xf>
    <xf numFmtId="3" fontId="21" fillId="0" borderId="30" xfId="66" applyNumberFormat="1" applyFont="1" applyFill="1" applyBorder="1" applyAlignment="1">
      <alignment horizontal="right"/>
    </xf>
    <xf numFmtId="3" fontId="20" fillId="0" borderId="30" xfId="66" applyNumberFormat="1" applyFont="1" applyFill="1" applyBorder="1" applyAlignment="1">
      <alignment horizontal="right"/>
    </xf>
    <xf numFmtId="177" fontId="20" fillId="0" borderId="22" xfId="66" applyNumberFormat="1" applyFont="1" applyFill="1" applyBorder="1" applyAlignment="1">
      <alignment horizontal="right"/>
    </xf>
    <xf numFmtId="175" fontId="78" fillId="0" borderId="30" xfId="66" applyNumberFormat="1" applyFont="1" applyFill="1" applyBorder="1" applyAlignment="1">
      <alignment horizontal="right"/>
    </xf>
    <xf numFmtId="175" fontId="78" fillId="0" borderId="22" xfId="66" applyNumberFormat="1" applyFont="1" applyFill="1" applyBorder="1" applyAlignment="1">
      <alignment horizontal="right"/>
    </xf>
    <xf numFmtId="170" fontId="75" fillId="0" borderId="31" xfId="0" applyNumberFormat="1" applyFont="1" applyFill="1" applyBorder="1" applyAlignment="1">
      <alignment horizontal="center" vertical="center" wrapText="1"/>
    </xf>
    <xf numFmtId="170" fontId="75" fillId="0" borderId="33" xfId="0" applyNumberFormat="1" applyFont="1" applyFill="1" applyBorder="1" applyAlignment="1">
      <alignment horizontal="center" vertical="center" wrapText="1"/>
    </xf>
    <xf numFmtId="170" fontId="75" fillId="0" borderId="34" xfId="0" applyNumberFormat="1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9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9" fillId="0" borderId="4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9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9" fillId="0" borderId="5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4" fillId="0" borderId="0" xfId="50" applyFont="1" applyFill="1" applyBorder="1" applyAlignment="1">
      <alignment horizontal="justify" vertical="justify" wrapText="1"/>
      <protection/>
    </xf>
    <xf numFmtId="0" fontId="5" fillId="0" borderId="0" xfId="50" applyFont="1" applyFill="1" applyAlignment="1">
      <alignment horizontal="justify" vertical="justify" wrapText="1"/>
      <protection/>
    </xf>
    <xf numFmtId="0" fontId="79" fillId="0" borderId="31" xfId="0" applyFont="1" applyFill="1" applyBorder="1" applyAlignment="1">
      <alignment horizontal="center" vertical="center"/>
    </xf>
    <xf numFmtId="0" fontId="79" fillId="0" borderId="33" xfId="0" applyFont="1" applyFill="1" applyBorder="1" applyAlignment="1">
      <alignment horizontal="center" vertical="center"/>
    </xf>
    <xf numFmtId="0" fontId="79" fillId="0" borderId="34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0" fontId="79" fillId="0" borderId="32" xfId="0" applyFont="1" applyFill="1" applyBorder="1" applyAlignment="1">
      <alignment horizontal="center" vertical="center"/>
    </xf>
    <xf numFmtId="0" fontId="21" fillId="0" borderId="18" xfId="49" applyFont="1" applyFill="1" applyBorder="1" applyAlignment="1">
      <alignment wrapText="1"/>
      <protection/>
    </xf>
    <xf numFmtId="0" fontId="21" fillId="0" borderId="19" xfId="49" applyFont="1" applyFill="1" applyBorder="1" applyAlignment="1">
      <alignment wrapText="1"/>
      <protection/>
    </xf>
    <xf numFmtId="0" fontId="21" fillId="0" borderId="0" xfId="49" applyFont="1" applyFill="1" applyAlignment="1">
      <alignment wrapText="1"/>
      <protection/>
    </xf>
    <xf numFmtId="0" fontId="21" fillId="0" borderId="23" xfId="49" applyFont="1" applyFill="1" applyBorder="1" applyAlignment="1">
      <alignment wrapText="1"/>
      <protection/>
    </xf>
    <xf numFmtId="0" fontId="20" fillId="0" borderId="31" xfId="49" applyFont="1" applyFill="1" applyBorder="1" applyAlignment="1">
      <alignment horizontal="center" vertical="center" wrapText="1"/>
      <protection/>
    </xf>
    <xf numFmtId="0" fontId="21" fillId="0" borderId="33" xfId="49" applyFont="1" applyFill="1" applyBorder="1" applyAlignment="1">
      <alignment horizontal="center" vertical="center" wrapText="1"/>
      <protection/>
    </xf>
    <xf numFmtId="0" fontId="21" fillId="0" borderId="34" xfId="49" applyFont="1" applyFill="1" applyBorder="1" applyAlignment="1">
      <alignment wrapText="1"/>
      <protection/>
    </xf>
    <xf numFmtId="0" fontId="20" fillId="0" borderId="30" xfId="49" applyFont="1" applyFill="1" applyBorder="1" applyAlignment="1">
      <alignment horizontal="center" vertical="center" wrapText="1"/>
      <protection/>
    </xf>
    <xf numFmtId="0" fontId="21" fillId="0" borderId="0" xfId="49" applyFont="1" applyFill="1" applyAlignment="1">
      <alignment horizontal="center" vertical="center" wrapText="1"/>
      <protection/>
    </xf>
    <xf numFmtId="0" fontId="20" fillId="0" borderId="0" xfId="49" applyFont="1" applyFill="1" applyAlignment="1">
      <alignment horizontal="center" vertical="center" wrapText="1"/>
      <protection/>
    </xf>
    <xf numFmtId="0" fontId="20" fillId="0" borderId="23" xfId="49" applyFont="1" applyFill="1" applyBorder="1" applyAlignment="1">
      <alignment horizontal="center" vertical="center" wrapText="1"/>
      <protection/>
    </xf>
    <xf numFmtId="0" fontId="21" fillId="0" borderId="30" xfId="49" applyFont="1" applyFill="1" applyBorder="1" applyAlignment="1">
      <alignment wrapText="1"/>
      <protection/>
    </xf>
    <xf numFmtId="0" fontId="4" fillId="0" borderId="30" xfId="49" applyFont="1" applyFill="1" applyBorder="1" applyAlignment="1">
      <alignment horizontal="left"/>
      <protection/>
    </xf>
    <xf numFmtId="0" fontId="5" fillId="0" borderId="0" xfId="49" applyFont="1" applyFill="1" applyBorder="1" applyAlignment="1">
      <alignment/>
      <protection/>
    </xf>
    <xf numFmtId="0" fontId="5" fillId="0" borderId="23" xfId="49" applyFont="1" applyFill="1" applyBorder="1" applyAlignment="1">
      <alignment/>
      <protection/>
    </xf>
    <xf numFmtId="0" fontId="20" fillId="0" borderId="13" xfId="49" applyFont="1" applyFill="1" applyBorder="1" applyAlignment="1">
      <alignment horizontal="center" vertical="center" wrapText="1"/>
      <protection/>
    </xf>
    <xf numFmtId="0" fontId="20" fillId="0" borderId="22" xfId="49" applyFont="1" applyFill="1" applyBorder="1" applyAlignment="1">
      <alignment horizontal="center" vertical="center" wrapText="1"/>
      <protection/>
    </xf>
    <xf numFmtId="0" fontId="20" fillId="0" borderId="20" xfId="49" applyFont="1" applyFill="1" applyBorder="1" applyAlignment="1">
      <alignment horizontal="center" vertical="center" wrapText="1"/>
      <protection/>
    </xf>
    <xf numFmtId="0" fontId="4" fillId="0" borderId="3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3" xfId="49" applyFont="1" applyFill="1" applyBorder="1" applyAlignment="1">
      <alignment horizontal="center" vertical="center"/>
      <protection/>
    </xf>
    <xf numFmtId="0" fontId="4" fillId="0" borderId="31" xfId="49" applyFont="1" applyFill="1" applyBorder="1" applyAlignment="1">
      <alignment horizontal="center" vertical="center" wrapText="1"/>
      <protection/>
    </xf>
    <xf numFmtId="0" fontId="4" fillId="0" borderId="33" xfId="49" applyFont="1" applyFill="1" applyBorder="1" applyAlignment="1">
      <alignment horizontal="center" vertical="center" wrapText="1"/>
      <protection/>
    </xf>
    <xf numFmtId="0" fontId="4" fillId="0" borderId="34" xfId="49" applyFont="1" applyFill="1" applyBorder="1" applyAlignment="1">
      <alignment horizontal="center" vertical="center" wrapText="1"/>
      <protection/>
    </xf>
    <xf numFmtId="0" fontId="4" fillId="0" borderId="30" xfId="49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4" fillId="0" borderId="23" xfId="49" applyFont="1" applyFill="1" applyBorder="1" applyAlignment="1">
      <alignment horizontal="center" vertical="center" wrapText="1"/>
      <protection/>
    </xf>
    <xf numFmtId="0" fontId="4" fillId="0" borderId="18" xfId="49" applyFont="1" applyFill="1" applyBorder="1" applyAlignment="1">
      <alignment horizontal="center" vertical="center" wrapText="1"/>
      <protection/>
    </xf>
    <xf numFmtId="0" fontId="4" fillId="0" borderId="19" xfId="49" applyFont="1" applyFill="1" applyBorder="1" applyAlignment="1">
      <alignment horizontal="center" vertical="center" wrapText="1"/>
      <protection/>
    </xf>
    <xf numFmtId="0" fontId="4" fillId="0" borderId="32" xfId="49" applyFont="1" applyFill="1" applyBorder="1" applyAlignment="1">
      <alignment horizontal="center" vertical="center" wrapText="1"/>
      <protection/>
    </xf>
    <xf numFmtId="0" fontId="5" fillId="0" borderId="0" xfId="49" applyFont="1" applyFill="1" applyBorder="1" applyAlignment="1">
      <alignment horizontal="center" vertical="center" wrapText="1"/>
      <protection/>
    </xf>
    <xf numFmtId="0" fontId="5" fillId="0" borderId="36" xfId="49" applyFont="1" applyFill="1" applyBorder="1" applyAlignment="1">
      <alignment horizontal="center" vertical="center" wrapText="1"/>
      <protection/>
    </xf>
    <xf numFmtId="0" fontId="5" fillId="0" borderId="30" xfId="49" applyFont="1" applyFill="1" applyBorder="1" applyAlignment="1">
      <alignment horizontal="center" vertical="center" wrapText="1"/>
      <protection/>
    </xf>
    <xf numFmtId="0" fontId="5" fillId="0" borderId="53" xfId="49" applyFont="1" applyFill="1" applyBorder="1" applyAlignment="1">
      <alignment horizontal="center" vertical="center" wrapText="1"/>
      <protection/>
    </xf>
    <xf numFmtId="0" fontId="5" fillId="0" borderId="54" xfId="49" applyFont="1" applyFill="1" applyBorder="1" applyAlignment="1">
      <alignment horizontal="center" vertical="center" wrapText="1"/>
      <protection/>
    </xf>
    <xf numFmtId="0" fontId="5" fillId="0" borderId="55" xfId="49" applyFont="1" applyFill="1" applyBorder="1" applyAlignment="1">
      <alignment horizontal="center" vertical="center" wrapText="1"/>
      <protection/>
    </xf>
    <xf numFmtId="0" fontId="20" fillId="0" borderId="56" xfId="49" applyFont="1" applyFill="1" applyBorder="1" applyAlignment="1">
      <alignment horizontal="center" vertical="center" wrapText="1"/>
      <protection/>
    </xf>
    <xf numFmtId="0" fontId="20" fillId="0" borderId="57" xfId="49" applyFont="1" applyFill="1" applyBorder="1" applyAlignment="1">
      <alignment horizontal="center" vertical="center" wrapText="1"/>
      <protection/>
    </xf>
    <xf numFmtId="170" fontId="20" fillId="0" borderId="22" xfId="49" applyNumberFormat="1" applyFont="1" applyFill="1" applyBorder="1" applyAlignment="1">
      <alignment horizontal="center" vertical="center" wrapText="1"/>
      <protection/>
    </xf>
    <xf numFmtId="170" fontId="20" fillId="0" borderId="20" xfId="49" applyNumberFormat="1" applyFont="1" applyFill="1" applyBorder="1" applyAlignment="1">
      <alignment horizontal="center" vertical="center" wrapText="1"/>
      <protection/>
    </xf>
    <xf numFmtId="0" fontId="21" fillId="0" borderId="22" xfId="49" applyFont="1" applyFill="1" applyBorder="1" applyAlignment="1">
      <alignment horizontal="center" vertical="center" wrapText="1"/>
      <protection/>
    </xf>
    <xf numFmtId="0" fontId="21" fillId="0" borderId="20" xfId="49" applyFont="1" applyFill="1" applyBorder="1" applyAlignment="1">
      <alignment horizontal="center" vertical="center" wrapText="1"/>
      <protection/>
    </xf>
    <xf numFmtId="0" fontId="21" fillId="0" borderId="0" xfId="49" applyFont="1" applyFill="1" applyBorder="1" applyAlignment="1">
      <alignment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rmal 5" xfId="52"/>
    <cellStyle name="Normal 6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3905250</xdr:colOff>
      <xdr:row>1</xdr:row>
      <xdr:rowOff>47625</xdr:rowOff>
    </xdr:from>
    <xdr:to>
      <xdr:col>0</xdr:col>
      <xdr:colOff>5972175</xdr:colOff>
      <xdr:row>5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38125"/>
          <a:ext cx="20669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3038475</xdr:colOff>
      <xdr:row>1</xdr:row>
      <xdr:rowOff>76200</xdr:rowOff>
    </xdr:from>
    <xdr:to>
      <xdr:col>1</xdr:col>
      <xdr:colOff>76200</xdr:colOff>
      <xdr:row>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38125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32</xdr:row>
      <xdr:rowOff>0</xdr:rowOff>
    </xdr:from>
    <xdr:ext cx="8115300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9525" y="6429375"/>
          <a:ext cx="811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76200</xdr:rowOff>
    </xdr:from>
    <xdr:ext cx="7524750" cy="257175"/>
    <xdr:sp fLocksText="0">
      <xdr:nvSpPr>
        <xdr:cNvPr id="3" name="CaixaDeTexto 3"/>
        <xdr:cNvSpPr txBox="1">
          <a:spLocks noChangeArrowheads="1"/>
        </xdr:cNvSpPr>
      </xdr:nvSpPr>
      <xdr:spPr>
        <a:xfrm>
          <a:off x="0" y="5800725"/>
          <a:ext cx="7524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9734550" cy="1638300"/>
    <xdr:sp>
      <xdr:nvSpPr>
        <xdr:cNvPr id="4" name="CaixaDeTexto 4"/>
        <xdr:cNvSpPr txBox="1">
          <a:spLocks noChangeArrowheads="1"/>
        </xdr:cNvSpPr>
      </xdr:nvSpPr>
      <xdr:spPr>
        <a:xfrm>
          <a:off x="0" y="5400675"/>
          <a:ext cx="973455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Celso Luiz Moretti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Tiago Toledo Ferreira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                                                                                                                                                 Diretor-Executivo de Gestão Institucional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080.210.298-03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051.727.796-47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Bruno Coelho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Soares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Susy Darlen Barros da Penha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Gerente Financeiro e Contábil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Contadora – CRC – DF 007472/O-2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026.328.954-05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399.778.381-00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87</xdr:row>
      <xdr:rowOff>0</xdr:rowOff>
    </xdr:from>
    <xdr:ext cx="9744075" cy="1638300"/>
    <xdr:sp>
      <xdr:nvSpPr>
        <xdr:cNvPr id="5" name="CaixaDeTexto 5"/>
        <xdr:cNvSpPr txBox="1">
          <a:spLocks noChangeArrowheads="1"/>
        </xdr:cNvSpPr>
      </xdr:nvSpPr>
      <xdr:spPr>
        <a:xfrm>
          <a:off x="0" y="15382875"/>
          <a:ext cx="97440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Celso Luiz Moretti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Tiago Toledo Ferreira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                                                                                                                                                 Diretor-Executivo de Gestão Institucional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080.210.298-03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051.727.796-47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Bruno Coelho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Soares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Susy Darlen Barros da Penha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Gerente Financeiro e Contábil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Contadora – CRC – DF 007472/O-2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026.328.954-05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399.778.381-00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152400</xdr:rowOff>
    </xdr:from>
    <xdr:to>
      <xdr:col>4</xdr:col>
      <xdr:colOff>152400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40</xdr:row>
      <xdr:rowOff>114300</xdr:rowOff>
    </xdr:from>
    <xdr:ext cx="8382000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9525" y="7877175"/>
          <a:ext cx="838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76200</xdr:rowOff>
    </xdr:from>
    <xdr:ext cx="8210550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0" y="6638925"/>
          <a:ext cx="821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9753600" cy="1647825"/>
    <xdr:sp>
      <xdr:nvSpPr>
        <xdr:cNvPr id="4" name="CaixaDeTexto 4"/>
        <xdr:cNvSpPr txBox="1">
          <a:spLocks noChangeArrowheads="1"/>
        </xdr:cNvSpPr>
      </xdr:nvSpPr>
      <xdr:spPr>
        <a:xfrm>
          <a:off x="0" y="6962775"/>
          <a:ext cx="97536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Celso Luiz Moretti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Tiago Toledo Ferreira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                                                                                                                                                 Diretor-Executivo de Gestão Institucional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080.210.298-03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051.727.796-47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Bruno Coelho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Soares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Susy Darlen Barros da Penha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Gerente Financeiro e Contábil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Contadora – CRC – DF 007472/O-2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026.328.954-05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399.778.381-00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92</xdr:row>
      <xdr:rowOff>0</xdr:rowOff>
    </xdr:from>
    <xdr:ext cx="84486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0" y="17497425"/>
          <a:ext cx="8448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9324975" cy="266700"/>
    <xdr:sp fLocksText="0">
      <xdr:nvSpPr>
        <xdr:cNvPr id="4" name="CaixaDeTexto 4"/>
        <xdr:cNvSpPr txBox="1">
          <a:spLocks noChangeArrowheads="1"/>
        </xdr:cNvSpPr>
      </xdr:nvSpPr>
      <xdr:spPr>
        <a:xfrm>
          <a:off x="0" y="18764250"/>
          <a:ext cx="9324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</xdr:colOff>
      <xdr:row>95</xdr:row>
      <xdr:rowOff>114300</xdr:rowOff>
    </xdr:from>
    <xdr:ext cx="8429625" cy="257175"/>
    <xdr:sp fLocksText="0">
      <xdr:nvSpPr>
        <xdr:cNvPr id="5" name="CaixaDeTexto 5"/>
        <xdr:cNvSpPr txBox="1">
          <a:spLocks noChangeArrowheads="1"/>
        </xdr:cNvSpPr>
      </xdr:nvSpPr>
      <xdr:spPr>
        <a:xfrm>
          <a:off x="9525" y="18192750"/>
          <a:ext cx="842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104775</xdr:rowOff>
    </xdr:from>
    <xdr:ext cx="8210550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0" y="17040225"/>
          <a:ext cx="821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38175" cy="638175"/>
    <xdr:sp>
      <xdr:nvSpPr>
        <xdr:cNvPr id="7" name="AutoShape 1" descr="blob:https://web.whatsapp.com/329001f0-915d-4006-88fd-83190bcf6565"/>
        <xdr:cNvSpPr>
          <a:spLocks noChangeAspect="1"/>
        </xdr:cNvSpPr>
      </xdr:nvSpPr>
      <xdr:spPr>
        <a:xfrm>
          <a:off x="8705850" y="12668250"/>
          <a:ext cx="638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85725</xdr:rowOff>
    </xdr:from>
    <xdr:ext cx="7439025" cy="1743075"/>
    <xdr:sp>
      <xdr:nvSpPr>
        <xdr:cNvPr id="8" name="CaixaDeTexto 8"/>
        <xdr:cNvSpPr txBox="1">
          <a:spLocks noChangeArrowheads="1"/>
        </xdr:cNvSpPr>
      </xdr:nvSpPr>
      <xdr:spPr>
        <a:xfrm>
          <a:off x="0" y="17211675"/>
          <a:ext cx="74390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Celso Luiz Moretti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Tiago Toledo Ferreira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                                                                                                                                          Diretor-Executivo de Gestão Institucional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080.210.298-03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051.727.796-47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Bruno Coelho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Soares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Susy Darlen Barros da Penha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Gerente Financeiro e Contábil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Contadora – CRC – DF 007472/O-2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026.328.954-05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399.778.381-00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-CCG\Demonstra&#231;&#245;es%20Cont&#225;beis\Planilha%20de%20DRE%20-%20V0.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1&#186;%20Trimestre\Planilha%20de%20DRE%20-%20V0.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1">
        <row r="2">
          <cell r="B2" t="str">
            <v>1º TRIMESTRE</v>
          </cell>
        </row>
        <row r="5">
          <cell r="B5">
            <v>2016</v>
          </cell>
        </row>
        <row r="8">
          <cell r="B8" t="str">
            <v>...................................................................................................................</v>
          </cell>
          <cell r="C8" t="str">
            <v/>
          </cell>
        </row>
      </sheetData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AJUSTE - BASE - Atual"/>
      <sheetName val="VLR AJUSTE ATUAL"/>
      <sheetName val="BASE - Anterior"/>
      <sheetName val="AJUSTE - BASE - Anterior"/>
      <sheetName val="VLR AJUSTE ANTERIOR"/>
      <sheetName val="Classificação Contas - DRE"/>
      <sheetName val="Tabela Auxiliar"/>
      <sheetName val="Temp"/>
      <sheetName val="Planilha de DRE - V0.7"/>
    </sheetNames>
    <sheetDataSet>
      <sheetData sheetId="10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1">
      <selection activeCell="A82" sqref="A82"/>
    </sheetView>
  </sheetViews>
  <sheetFormatPr defaultColWidth="9.140625" defaultRowHeight="15"/>
  <cols>
    <col min="1" max="1" width="44.7109375" style="3" customWidth="1"/>
    <col min="2" max="2" width="17.57421875" style="3" customWidth="1"/>
    <col min="3" max="3" width="11.28125" style="3" bestFit="1" customWidth="1"/>
    <col min="4" max="4" width="14.28125" style="3" bestFit="1" customWidth="1"/>
    <col min="5" max="5" width="44.00390625" style="3" customWidth="1"/>
    <col min="6" max="6" width="14.00390625" style="3" bestFit="1" customWidth="1"/>
    <col min="7" max="7" width="11.28125" style="3" bestFit="1" customWidth="1"/>
    <col min="8" max="8" width="14.00390625" style="3" bestFit="1" customWidth="1"/>
    <col min="9" max="9" width="12.57421875" style="3" bestFit="1" customWidth="1"/>
    <col min="10" max="10" width="11.7109375" style="3" bestFit="1" customWidth="1"/>
    <col min="11" max="11" width="15.28125" style="3" bestFit="1" customWidth="1"/>
    <col min="12" max="13" width="14.00390625" style="3" bestFit="1" customWidth="1"/>
    <col min="14" max="14" width="11.7109375" style="3" bestFit="1" customWidth="1"/>
    <col min="15" max="16384" width="9.140625" style="3" customWidth="1"/>
  </cols>
  <sheetData>
    <row r="1" spans="1:8" ht="12.75" customHeight="1">
      <c r="A1" s="279" t="s">
        <v>0</v>
      </c>
      <c r="B1" s="280"/>
      <c r="C1" s="280"/>
      <c r="D1" s="280"/>
      <c r="E1" s="280"/>
      <c r="F1" s="280"/>
      <c r="G1" s="280"/>
      <c r="H1" s="281"/>
    </row>
    <row r="2" spans="1:8" ht="12.75" customHeight="1">
      <c r="A2" s="282" t="s">
        <v>1</v>
      </c>
      <c r="B2" s="283"/>
      <c r="C2" s="283"/>
      <c r="D2" s="283"/>
      <c r="E2" s="283"/>
      <c r="F2" s="283"/>
      <c r="G2" s="283"/>
      <c r="H2" s="284"/>
    </row>
    <row r="3" spans="1:8" ht="12.75" customHeight="1">
      <c r="A3" s="282" t="s">
        <v>9</v>
      </c>
      <c r="B3" s="283"/>
      <c r="C3" s="283"/>
      <c r="D3" s="283"/>
      <c r="E3" s="283"/>
      <c r="F3" s="283"/>
      <c r="G3" s="283"/>
      <c r="H3" s="284"/>
    </row>
    <row r="4" spans="1:8" ht="12" customHeight="1">
      <c r="A4" s="282" t="s">
        <v>97</v>
      </c>
      <c r="B4" s="283"/>
      <c r="C4" s="283"/>
      <c r="D4" s="283"/>
      <c r="E4" s="283"/>
      <c r="F4" s="283"/>
      <c r="G4" s="283"/>
      <c r="H4" s="284"/>
    </row>
    <row r="5" spans="1:8" ht="12" customHeight="1">
      <c r="A5" s="22"/>
      <c r="B5" s="23"/>
      <c r="C5" s="23"/>
      <c r="D5" s="23"/>
      <c r="E5" s="24"/>
      <c r="F5" s="24"/>
      <c r="G5" s="24"/>
      <c r="H5" s="34"/>
    </row>
    <row r="6" spans="1:8" ht="12.75" customHeight="1">
      <c r="A6" s="285" t="s">
        <v>4</v>
      </c>
      <c r="B6" s="286"/>
      <c r="C6" s="286"/>
      <c r="D6" s="286"/>
      <c r="E6" s="285" t="s">
        <v>5</v>
      </c>
      <c r="F6" s="286"/>
      <c r="G6" s="286"/>
      <c r="H6" s="287"/>
    </row>
    <row r="7" spans="1:8" ht="11.25">
      <c r="A7" s="7"/>
      <c r="B7" s="83" t="s">
        <v>96</v>
      </c>
      <c r="C7" s="83" t="s">
        <v>95</v>
      </c>
      <c r="D7" s="32" t="s">
        <v>53</v>
      </c>
      <c r="E7" s="5"/>
      <c r="F7" s="83" t="s">
        <v>96</v>
      </c>
      <c r="G7" s="83" t="s">
        <v>95</v>
      </c>
      <c r="H7" s="32" t="s">
        <v>53</v>
      </c>
    </row>
    <row r="8" spans="1:8" ht="11.25">
      <c r="A8" s="7"/>
      <c r="B8" s="82" t="s">
        <v>2</v>
      </c>
      <c r="C8" s="25" t="s">
        <v>2</v>
      </c>
      <c r="D8" s="11" t="s">
        <v>2</v>
      </c>
      <c r="E8" s="5"/>
      <c r="F8" s="82" t="s">
        <v>2</v>
      </c>
      <c r="G8" s="25" t="s">
        <v>2</v>
      </c>
      <c r="H8" s="11" t="s">
        <v>2</v>
      </c>
    </row>
    <row r="9" spans="1:8" ht="6.75" customHeight="1">
      <c r="A9" s="8"/>
      <c r="B9" s="91"/>
      <c r="C9" s="84"/>
      <c r="D9" s="10"/>
      <c r="E9" s="26"/>
      <c r="F9" s="31"/>
      <c r="G9" s="92"/>
      <c r="H9" s="9"/>
    </row>
    <row r="10" spans="1:8" ht="11.25">
      <c r="A10" s="8" t="s">
        <v>11</v>
      </c>
      <c r="B10" s="58">
        <f>SUM(B12,B15,B25,B27,B23)</f>
        <v>459476125.78000003</v>
      </c>
      <c r="C10" s="85">
        <f>SUM(C12,C15,C25,C27,C23)</f>
        <v>500911</v>
      </c>
      <c r="D10" s="58">
        <f>SUM(D12,D15,D25,D27,D23)</f>
        <v>419004702.23999995</v>
      </c>
      <c r="E10" s="27" t="s">
        <v>12</v>
      </c>
      <c r="F10" s="58">
        <f>SUM(F12:F20)</f>
        <v>765722589.9900001</v>
      </c>
      <c r="G10" s="85">
        <f>SUM(G12:G20)</f>
        <v>668025</v>
      </c>
      <c r="H10" s="58">
        <f>SUM(H12:H20)</f>
        <v>642752895.1200001</v>
      </c>
    </row>
    <row r="11" spans="1:8" ht="6" customHeight="1">
      <c r="A11" s="8"/>
      <c r="B11" s="59"/>
      <c r="C11" s="86"/>
      <c r="D11" s="59"/>
      <c r="E11" s="27"/>
      <c r="F11" s="97"/>
      <c r="G11" s="93"/>
      <c r="H11" s="60"/>
    </row>
    <row r="12" spans="1:9" ht="11.25">
      <c r="A12" s="6" t="s">
        <v>39</v>
      </c>
      <c r="B12" s="61">
        <f>SUM(B13)</f>
        <v>301193613.68</v>
      </c>
      <c r="C12" s="87">
        <f>SUM(C13)</f>
        <v>339257</v>
      </c>
      <c r="D12" s="61">
        <f>SUM(D13)</f>
        <v>238204186.99</v>
      </c>
      <c r="E12" s="28" t="s">
        <v>54</v>
      </c>
      <c r="F12" s="64">
        <v>522841782.47</v>
      </c>
      <c r="G12" s="94">
        <f>535864-31141</f>
        <v>504723</v>
      </c>
      <c r="H12" s="61">
        <f>491559989.49-3213831.8+2052929.8-500</f>
        <v>490398587.49</v>
      </c>
      <c r="I12" s="44"/>
    </row>
    <row r="13" spans="1:9" ht="11.25">
      <c r="A13" s="6" t="s">
        <v>38</v>
      </c>
      <c r="B13" s="61">
        <v>301193613.68</v>
      </c>
      <c r="C13" s="87">
        <v>339257</v>
      </c>
      <c r="D13" s="61">
        <v>238204186.99</v>
      </c>
      <c r="E13" s="28" t="s">
        <v>55</v>
      </c>
      <c r="F13" s="61">
        <v>58611027.69</v>
      </c>
      <c r="G13" s="94">
        <v>25248</v>
      </c>
      <c r="H13" s="61">
        <v>7171196.57</v>
      </c>
      <c r="I13" s="33"/>
    </row>
    <row r="14" spans="1:9" ht="11.25">
      <c r="A14" s="6"/>
      <c r="B14" s="61"/>
      <c r="C14" s="88"/>
      <c r="D14" s="61"/>
      <c r="E14" s="28" t="s">
        <v>56</v>
      </c>
      <c r="F14" s="61">
        <f>65283016.63</f>
        <v>65283016.63</v>
      </c>
      <c r="G14" s="94">
        <v>32415</v>
      </c>
      <c r="H14" s="61">
        <f>35086380.03-2052929.8</f>
        <v>33033450.23</v>
      </c>
      <c r="I14" s="45"/>
    </row>
    <row r="15" spans="1:8" ht="11.25">
      <c r="A15" s="6" t="s">
        <v>37</v>
      </c>
      <c r="B15" s="61">
        <f>SUM(B16:B21)</f>
        <v>111014236.61</v>
      </c>
      <c r="C15" s="87">
        <f>SUM(C16:C21)</f>
        <v>117142</v>
      </c>
      <c r="D15" s="61">
        <f>SUM(D16:D21)</f>
        <v>140518802.49</v>
      </c>
      <c r="E15" s="28" t="s">
        <v>57</v>
      </c>
      <c r="F15" s="61">
        <f>26274714.67+3223838.9</f>
        <v>29498553.57</v>
      </c>
      <c r="G15" s="94">
        <v>38134</v>
      </c>
      <c r="H15" s="61">
        <f>37604292.59+3213831.8</f>
        <v>40818124.39</v>
      </c>
    </row>
    <row r="16" spans="1:8" ht="11.25">
      <c r="A16" s="6" t="s">
        <v>44</v>
      </c>
      <c r="B16" s="61">
        <v>7828744.81</v>
      </c>
      <c r="C16" s="87">
        <v>5010</v>
      </c>
      <c r="D16" s="61">
        <v>1578028.53</v>
      </c>
      <c r="E16" s="28" t="s">
        <v>49</v>
      </c>
      <c r="F16" s="61">
        <v>145600</v>
      </c>
      <c r="G16" s="94">
        <v>159</v>
      </c>
      <c r="H16" s="61">
        <v>145600</v>
      </c>
    </row>
    <row r="17" spans="1:8" ht="11.25">
      <c r="A17" s="6" t="s">
        <v>17</v>
      </c>
      <c r="B17" s="61">
        <f>56936711.62+19796.32</f>
        <v>56956507.94</v>
      </c>
      <c r="C17" s="87">
        <f>51028-2383</f>
        <v>48645</v>
      </c>
      <c r="D17" s="61">
        <v>92850221.06</v>
      </c>
      <c r="E17" s="28" t="s">
        <v>58</v>
      </c>
      <c r="F17" s="61">
        <v>88856089.71</v>
      </c>
      <c r="G17" s="94">
        <v>67046</v>
      </c>
      <c r="H17" s="61">
        <v>71080528.96</v>
      </c>
    </row>
    <row r="18" spans="1:8" ht="11.25">
      <c r="A18" s="6" t="s">
        <v>47</v>
      </c>
      <c r="B18" s="61">
        <v>14746001.26</v>
      </c>
      <c r="C18" s="87">
        <v>16248</v>
      </c>
      <c r="D18" s="61">
        <v>14774954.32</v>
      </c>
      <c r="E18" s="28" t="s">
        <v>35</v>
      </c>
      <c r="F18" s="61">
        <f>14297.08+6390.98+24666.75+365796.14+75330.17+38.8</f>
        <v>486519.92</v>
      </c>
      <c r="G18" s="94">
        <v>300</v>
      </c>
      <c r="H18" s="61">
        <f>138.43+6390.98+664+8409.88+89804.19</f>
        <v>105407.48</v>
      </c>
    </row>
    <row r="19" spans="1:8" ht="11.25">
      <c r="A19" s="6" t="s">
        <v>36</v>
      </c>
      <c r="B19" s="61">
        <v>6871273.02</v>
      </c>
      <c r="C19" s="87">
        <v>6539</v>
      </c>
      <c r="D19" s="61">
        <v>6839012.63</v>
      </c>
      <c r="E19" s="28"/>
      <c r="F19" s="64"/>
      <c r="G19" s="94"/>
      <c r="H19" s="62"/>
    </row>
    <row r="20" spans="1:8" ht="11.25">
      <c r="A20" s="6" t="s">
        <v>34</v>
      </c>
      <c r="B20" s="61">
        <f>5136888.03+17381577.83</f>
        <v>22518465.86</v>
      </c>
      <c r="C20" s="87">
        <v>37653</v>
      </c>
      <c r="D20" s="61">
        <f>17244776.84+5136888.03</f>
        <v>22381664.87</v>
      </c>
      <c r="E20" s="28"/>
      <c r="F20" s="97"/>
      <c r="G20" s="95"/>
      <c r="H20" s="63"/>
    </row>
    <row r="21" spans="1:8" ht="11.25">
      <c r="A21" s="6" t="s">
        <v>33</v>
      </c>
      <c r="B21" s="61">
        <v>2093243.72</v>
      </c>
      <c r="C21" s="87">
        <v>3047</v>
      </c>
      <c r="D21" s="61">
        <v>2094921.08</v>
      </c>
      <c r="E21" s="28"/>
      <c r="F21" s="97"/>
      <c r="G21" s="94"/>
      <c r="H21" s="62"/>
    </row>
    <row r="22" spans="1:8" ht="6.75" customHeight="1">
      <c r="A22" s="6"/>
      <c r="B22" s="61"/>
      <c r="C22" s="88"/>
      <c r="D22" s="61"/>
      <c r="E22" s="28"/>
      <c r="F22" s="97"/>
      <c r="G22" s="94"/>
      <c r="H22" s="62"/>
    </row>
    <row r="23" spans="1:8" ht="11.25">
      <c r="A23" s="6" t="s">
        <v>59</v>
      </c>
      <c r="B23" s="61">
        <v>522318.92</v>
      </c>
      <c r="C23" s="90" t="s">
        <v>16</v>
      </c>
      <c r="D23" s="61">
        <v>473974.09</v>
      </c>
      <c r="E23" s="28"/>
      <c r="F23" s="97"/>
      <c r="G23" s="94"/>
      <c r="H23" s="62"/>
    </row>
    <row r="24" spans="1:8" ht="7.5" customHeight="1">
      <c r="A24" s="6"/>
      <c r="B24" s="61"/>
      <c r="C24" s="90"/>
      <c r="D24" s="61"/>
      <c r="E24" s="28"/>
      <c r="F24" s="97"/>
      <c r="G24" s="94"/>
      <c r="H24" s="62"/>
    </row>
    <row r="25" spans="1:8" ht="11.25">
      <c r="A25" s="6" t="s">
        <v>60</v>
      </c>
      <c r="B25" s="61">
        <v>46744798.24</v>
      </c>
      <c r="C25" s="87">
        <v>44507</v>
      </c>
      <c r="D25" s="61">
        <v>39803105.33</v>
      </c>
      <c r="E25" s="28"/>
      <c r="F25" s="97"/>
      <c r="G25" s="94"/>
      <c r="H25" s="62"/>
    </row>
    <row r="26" spans="1:8" ht="6" customHeight="1">
      <c r="A26" s="6"/>
      <c r="B26" s="61"/>
      <c r="C26" s="88"/>
      <c r="D26" s="61"/>
      <c r="E26" s="28"/>
      <c r="F26" s="97"/>
      <c r="G26" s="94"/>
      <c r="H26" s="62"/>
    </row>
    <row r="27" spans="1:8" ht="11.25">
      <c r="A27" s="6" t="s">
        <v>32</v>
      </c>
      <c r="B27" s="61">
        <v>1158.33</v>
      </c>
      <c r="C27" s="87">
        <v>5</v>
      </c>
      <c r="D27" s="61">
        <v>4633.34</v>
      </c>
      <c r="E27" s="28"/>
      <c r="F27" s="97"/>
      <c r="G27" s="94"/>
      <c r="H27" s="62"/>
    </row>
    <row r="28" spans="1:8" ht="6" customHeight="1">
      <c r="A28" s="6"/>
      <c r="B28" s="61"/>
      <c r="C28" s="88"/>
      <c r="D28" s="61"/>
      <c r="E28" s="28"/>
      <c r="F28" s="97"/>
      <c r="G28" s="94"/>
      <c r="H28" s="62"/>
    </row>
    <row r="29" spans="1:8" ht="11.25">
      <c r="A29" s="8" t="s">
        <v>13</v>
      </c>
      <c r="B29" s="58">
        <f>SUM(B31,B42,B48,B57)</f>
        <v>1158268988.6000001</v>
      </c>
      <c r="C29" s="85">
        <f>SUM(C31,C42,C48,C57)</f>
        <v>1151614</v>
      </c>
      <c r="D29" s="58">
        <f>SUM(D31,D42,D48,D57)</f>
        <v>1144854716.0900002</v>
      </c>
      <c r="E29" s="27" t="s">
        <v>14</v>
      </c>
      <c r="F29" s="58">
        <f>SUM(F31:F41)</f>
        <v>755274425.36</v>
      </c>
      <c r="G29" s="85">
        <f>SUM(G31:G42)</f>
        <v>316623</v>
      </c>
      <c r="H29" s="58">
        <f>SUM(H31:H42)</f>
        <v>741736130.4300001</v>
      </c>
    </row>
    <row r="30" spans="1:12" ht="6" customHeight="1">
      <c r="A30" s="6"/>
      <c r="B30" s="64"/>
      <c r="C30" s="88"/>
      <c r="D30" s="64"/>
      <c r="E30" s="27"/>
      <c r="F30" s="97"/>
      <c r="G30" s="94"/>
      <c r="H30" s="62"/>
      <c r="L30" s="38"/>
    </row>
    <row r="31" spans="1:8" ht="11.25">
      <c r="A31" s="6" t="s">
        <v>61</v>
      </c>
      <c r="B31" s="61">
        <f>SUM(B32:B40)</f>
        <v>391609031.93000007</v>
      </c>
      <c r="C31" s="87">
        <f>SUM(C32:C40)</f>
        <v>345748</v>
      </c>
      <c r="D31" s="61">
        <f>SUM(D32:D40)</f>
        <v>366107674.38</v>
      </c>
      <c r="E31" s="28"/>
      <c r="F31" s="97"/>
      <c r="G31" s="94"/>
      <c r="H31" s="62"/>
    </row>
    <row r="32" spans="1:12" ht="11.25">
      <c r="A32" s="6" t="s">
        <v>31</v>
      </c>
      <c r="B32" s="61">
        <v>5245909.87</v>
      </c>
      <c r="C32" s="87">
        <v>4888</v>
      </c>
      <c r="D32" s="61">
        <v>5155745.58</v>
      </c>
      <c r="E32" s="28" t="s">
        <v>62</v>
      </c>
      <c r="F32" s="61">
        <v>342341876.66</v>
      </c>
      <c r="G32" s="94">
        <f>98195+178038</f>
        <v>276233</v>
      </c>
      <c r="H32" s="61">
        <v>328803581.73</v>
      </c>
      <c r="I32" s="38"/>
      <c r="J32" s="40"/>
      <c r="L32" s="38"/>
    </row>
    <row r="33" spans="1:8" ht="11.25">
      <c r="A33" s="7" t="s">
        <v>30</v>
      </c>
      <c r="B33" s="61">
        <v>279095648.41</v>
      </c>
      <c r="C33" s="87">
        <v>269952</v>
      </c>
      <c r="D33" s="61">
        <v>283479388.87</v>
      </c>
      <c r="E33" s="65" t="s">
        <v>63</v>
      </c>
      <c r="F33" s="61">
        <v>3198954.7</v>
      </c>
      <c r="G33" s="94">
        <v>40390</v>
      </c>
      <c r="H33" s="61">
        <v>3198954.7</v>
      </c>
    </row>
    <row r="34" spans="1:10" ht="11.25">
      <c r="A34" s="7" t="s">
        <v>52</v>
      </c>
      <c r="B34" s="61">
        <v>19989595.55</v>
      </c>
      <c r="C34" s="87">
        <v>18472</v>
      </c>
      <c r="D34" s="61">
        <v>17923174.77</v>
      </c>
      <c r="E34" s="65" t="s">
        <v>76</v>
      </c>
      <c r="F34" s="61">
        <v>324684526</v>
      </c>
      <c r="G34" s="94" t="s">
        <v>16</v>
      </c>
      <c r="H34" s="61">
        <v>324684526</v>
      </c>
      <c r="J34" s="40"/>
    </row>
    <row r="35" spans="1:8" ht="11.25">
      <c r="A35" s="7" t="s">
        <v>48</v>
      </c>
      <c r="B35" s="61">
        <v>7160962.12</v>
      </c>
      <c r="C35" s="87">
        <v>7463</v>
      </c>
      <c r="D35" s="61">
        <v>7160962.12</v>
      </c>
      <c r="E35" s="65" t="s">
        <v>75</v>
      </c>
      <c r="F35" s="97">
        <v>85049068</v>
      </c>
      <c r="G35" s="87" t="s">
        <v>16</v>
      </c>
      <c r="H35" s="61">
        <f>85049068</f>
        <v>85049068</v>
      </c>
    </row>
    <row r="36" spans="1:8" ht="11.25">
      <c r="A36" s="7" t="s">
        <v>29</v>
      </c>
      <c r="B36" s="61">
        <v>6444316.06</v>
      </c>
      <c r="C36" s="87">
        <f>6227</f>
        <v>6227</v>
      </c>
      <c r="D36" s="61">
        <v>6444316.06</v>
      </c>
      <c r="E36" s="28"/>
      <c r="F36" s="97"/>
      <c r="G36" s="94"/>
      <c r="H36" s="62"/>
    </row>
    <row r="37" spans="1:8" ht="11.25">
      <c r="A37" s="6" t="s">
        <v>43</v>
      </c>
      <c r="B37" s="61">
        <v>43479502.49</v>
      </c>
      <c r="C37" s="87">
        <v>42199</v>
      </c>
      <c r="D37" s="61">
        <v>43479502.49</v>
      </c>
      <c r="E37" s="28"/>
      <c r="F37" s="97"/>
      <c r="G37" s="94"/>
      <c r="H37" s="62"/>
    </row>
    <row r="38" spans="1:8" ht="11.25">
      <c r="A38" s="7" t="s">
        <v>28</v>
      </c>
      <c r="B38" s="61">
        <f>2498.87+50024.78</f>
        <v>52523.65</v>
      </c>
      <c r="C38" s="87">
        <v>55</v>
      </c>
      <c r="D38" s="61">
        <f>2498.87+50024.78-500</f>
        <v>52023.65</v>
      </c>
      <c r="E38" s="28"/>
      <c r="F38" s="97"/>
      <c r="G38" s="94"/>
      <c r="H38" s="62"/>
    </row>
    <row r="39" spans="1:8" ht="11.25">
      <c r="A39" s="6" t="s">
        <v>34</v>
      </c>
      <c r="B39" s="61">
        <v>33713536.74</v>
      </c>
      <c r="C39" s="90" t="s">
        <v>16</v>
      </c>
      <c r="D39" s="61">
        <v>5985523.8</v>
      </c>
      <c r="E39" s="29"/>
      <c r="F39" s="97"/>
      <c r="G39" s="94"/>
      <c r="H39" s="62"/>
    </row>
    <row r="40" spans="1:8" ht="11.25">
      <c r="A40" s="7" t="s">
        <v>45</v>
      </c>
      <c r="B40" s="61">
        <v>-3572962.96</v>
      </c>
      <c r="C40" s="87">
        <v>-3508</v>
      </c>
      <c r="D40" s="61">
        <v>-3572962.96</v>
      </c>
      <c r="E40" s="29"/>
      <c r="F40" s="97"/>
      <c r="G40" s="94"/>
      <c r="H40" s="62"/>
    </row>
    <row r="41" spans="1:8" ht="11.25">
      <c r="A41" s="6"/>
      <c r="B41" s="64"/>
      <c r="C41" s="88"/>
      <c r="D41" s="64"/>
      <c r="E41" s="28"/>
      <c r="F41" s="97"/>
      <c r="G41" s="94"/>
      <c r="H41" s="62"/>
    </row>
    <row r="42" spans="1:8" ht="11.25">
      <c r="A42" s="6" t="s">
        <v>27</v>
      </c>
      <c r="B42" s="61">
        <f>B43+B44+B45</f>
        <v>7771018.67</v>
      </c>
      <c r="C42" s="87">
        <f>C43+C45+C46+C44</f>
        <v>8227</v>
      </c>
      <c r="D42" s="61">
        <f>D43+D44+D45</f>
        <v>7771018.67</v>
      </c>
      <c r="E42" s="28"/>
      <c r="F42" s="97"/>
      <c r="G42" s="94"/>
      <c r="H42" s="62"/>
    </row>
    <row r="43" spans="1:8" ht="11.25">
      <c r="A43" s="6" t="s">
        <v>64</v>
      </c>
      <c r="B43" s="61">
        <f>726984.37+1855377.9</f>
        <v>2582362.27</v>
      </c>
      <c r="C43" s="87">
        <v>2582</v>
      </c>
      <c r="D43" s="61">
        <f>726984.37+1855377.9</f>
        <v>2582362.27</v>
      </c>
      <c r="E43" s="27"/>
      <c r="F43" s="97"/>
      <c r="G43" s="94"/>
      <c r="H43" s="62"/>
    </row>
    <row r="44" spans="1:8" ht="11.25">
      <c r="A44" s="6" t="s">
        <v>65</v>
      </c>
      <c r="B44" s="61">
        <f>-726984.37</f>
        <v>-726984.37</v>
      </c>
      <c r="C44" s="87">
        <v>-727</v>
      </c>
      <c r="D44" s="61">
        <f>-726984.37</f>
        <v>-726984.37</v>
      </c>
      <c r="E44" s="27"/>
      <c r="F44" s="97"/>
      <c r="G44" s="94"/>
      <c r="H44" s="62"/>
    </row>
    <row r="45" spans="1:8" ht="11.25">
      <c r="A45" s="6" t="s">
        <v>66</v>
      </c>
      <c r="B45" s="61">
        <v>5915640.77</v>
      </c>
      <c r="C45" s="87">
        <v>5916</v>
      </c>
      <c r="D45" s="61">
        <v>5915640.77</v>
      </c>
      <c r="E45" s="27"/>
      <c r="F45" s="97"/>
      <c r="G45" s="94"/>
      <c r="H45" s="62"/>
    </row>
    <row r="46" spans="1:8" ht="11.25">
      <c r="A46" s="6" t="s">
        <v>67</v>
      </c>
      <c r="B46" s="61" t="s">
        <v>16</v>
      </c>
      <c r="C46" s="87">
        <v>456</v>
      </c>
      <c r="D46" s="61" t="s">
        <v>16</v>
      </c>
      <c r="E46" s="27"/>
      <c r="F46" s="97"/>
      <c r="G46" s="94"/>
      <c r="H46" s="62"/>
    </row>
    <row r="47" spans="1:8" ht="6" customHeight="1">
      <c r="A47" s="6"/>
      <c r="B47" s="64"/>
      <c r="C47" s="88"/>
      <c r="D47" s="64"/>
      <c r="E47" s="27"/>
      <c r="F47" s="97"/>
      <c r="G47" s="96"/>
      <c r="H47" s="66"/>
    </row>
    <row r="48" spans="1:8" ht="11.25">
      <c r="A48" s="6" t="s">
        <v>26</v>
      </c>
      <c r="B48" s="61">
        <f>B49+B53</f>
        <v>696411811.3199999</v>
      </c>
      <c r="C48" s="87">
        <f>C49+C53</f>
        <v>734503</v>
      </c>
      <c r="D48" s="61">
        <f>D49+D53</f>
        <v>708565387.5500002</v>
      </c>
      <c r="E48" s="27"/>
      <c r="F48" s="97"/>
      <c r="G48" s="96"/>
      <c r="H48" s="66"/>
    </row>
    <row r="49" spans="1:8" ht="11.25">
      <c r="A49" s="6" t="s">
        <v>68</v>
      </c>
      <c r="B49" s="61">
        <f>SUM(B50:B51)</f>
        <v>188920909.04999995</v>
      </c>
      <c r="C49" s="87">
        <f>SUM(C50:C51)</f>
        <v>213513</v>
      </c>
      <c r="D49" s="61">
        <f>SUM(D50:D51)</f>
        <v>199658250.04000008</v>
      </c>
      <c r="E49" s="27" t="s">
        <v>15</v>
      </c>
      <c r="F49" s="58">
        <f>SUM(F51,F53,F55,F57)</f>
        <v>96748099.02999973</v>
      </c>
      <c r="G49" s="85">
        <f>SUM(G51,G53,G55,G57)</f>
        <v>667877</v>
      </c>
      <c r="H49" s="58">
        <f>SUM(H51,H53,H55,H57)</f>
        <v>179370392.77999973</v>
      </c>
    </row>
    <row r="50" spans="1:10" ht="11.25">
      <c r="A50" s="6" t="s">
        <v>69</v>
      </c>
      <c r="B50" s="61">
        <v>1007310017.5</v>
      </c>
      <c r="C50" s="87">
        <v>994220</v>
      </c>
      <c r="D50" s="61">
        <f>1005725595.47</f>
        <v>1005725595.47</v>
      </c>
      <c r="E50" s="27"/>
      <c r="F50" s="97"/>
      <c r="G50" s="96"/>
      <c r="H50" s="66"/>
      <c r="J50" s="42"/>
    </row>
    <row r="51" spans="1:10" ht="11.25">
      <c r="A51" s="6" t="s">
        <v>25</v>
      </c>
      <c r="B51" s="67">
        <f>-818389108.45</f>
        <v>-818389108.45</v>
      </c>
      <c r="C51" s="87">
        <v>-780707</v>
      </c>
      <c r="D51" s="67">
        <f>-806067345.43</f>
        <v>-806067345.43</v>
      </c>
      <c r="E51" s="28" t="s">
        <v>72</v>
      </c>
      <c r="F51" s="61">
        <v>3048426473.14</v>
      </c>
      <c r="G51" s="94">
        <v>3048426</v>
      </c>
      <c r="H51" s="61">
        <v>3048426473.14</v>
      </c>
      <c r="J51" s="38"/>
    </row>
    <row r="52" spans="1:8" ht="11.25">
      <c r="A52" s="6"/>
      <c r="B52" s="61"/>
      <c r="C52" s="88"/>
      <c r="D52" s="61"/>
      <c r="E52" s="28"/>
      <c r="F52" s="61"/>
      <c r="G52" s="94"/>
      <c r="H52" s="61"/>
    </row>
    <row r="53" spans="1:13" ht="11.25">
      <c r="A53" s="6" t="s">
        <v>70</v>
      </c>
      <c r="B53" s="61">
        <f>SUM(B54:B55)</f>
        <v>507490902.27000004</v>
      </c>
      <c r="C53" s="87">
        <f>SUM(C54:C55)</f>
        <v>520990</v>
      </c>
      <c r="D53" s="61">
        <f>SUM(D54:D55)</f>
        <v>508907137.51000005</v>
      </c>
      <c r="E53" s="28" t="s">
        <v>73</v>
      </c>
      <c r="F53" s="61">
        <v>58304984.27</v>
      </c>
      <c r="G53" s="94">
        <v>18577</v>
      </c>
      <c r="H53" s="61">
        <v>55670345.11</v>
      </c>
      <c r="I53" s="71"/>
      <c r="J53" s="71"/>
      <c r="K53" s="40"/>
      <c r="M53" s="40"/>
    </row>
    <row r="54" spans="1:13" ht="11.25">
      <c r="A54" s="6" t="s">
        <v>46</v>
      </c>
      <c r="B54" s="61">
        <v>872453448.98</v>
      </c>
      <c r="C54" s="87">
        <v>861124</v>
      </c>
      <c r="D54" s="61">
        <v>868021610.95</v>
      </c>
      <c r="E54" s="28"/>
      <c r="F54" s="61"/>
      <c r="G54" s="94"/>
      <c r="H54" s="61"/>
      <c r="K54" s="42"/>
      <c r="M54" s="40"/>
    </row>
    <row r="55" spans="1:13" ht="11.25">
      <c r="A55" s="6" t="s">
        <v>24</v>
      </c>
      <c r="B55" s="61">
        <f>-258034206.54-106928340.17</f>
        <v>-364962546.71</v>
      </c>
      <c r="C55" s="87">
        <v>-340134</v>
      </c>
      <c r="D55" s="61">
        <f>-253887045.69-105227427.75</f>
        <v>-359114473.44</v>
      </c>
      <c r="E55" s="28" t="s">
        <v>74</v>
      </c>
      <c r="F55" s="61">
        <f>-2532083440.21-68166324.17</f>
        <v>-2600249764.38</v>
      </c>
      <c r="G55" s="94">
        <f>-2252229-178038+31141</f>
        <v>-2399126</v>
      </c>
      <c r="H55" s="61">
        <f>-2475012433.38-39980398.09</f>
        <v>-2514992831.4700003</v>
      </c>
      <c r="K55" s="42"/>
      <c r="M55" s="40"/>
    </row>
    <row r="56" spans="1:13" ht="11.25">
      <c r="A56" s="6"/>
      <c r="B56" s="64"/>
      <c r="C56" s="88"/>
      <c r="D56" s="64"/>
      <c r="E56" s="28"/>
      <c r="F56" s="61"/>
      <c r="G56" s="94"/>
      <c r="H56" s="62"/>
      <c r="K56" s="42"/>
      <c r="M56" s="41"/>
    </row>
    <row r="57" spans="1:12" ht="11.25">
      <c r="A57" s="6" t="s">
        <v>71</v>
      </c>
      <c r="B57" s="61">
        <f>B58</f>
        <v>62477126.67999999</v>
      </c>
      <c r="C57" s="87">
        <f>C58</f>
        <v>63136</v>
      </c>
      <c r="D57" s="61">
        <f>D58</f>
        <v>62410635.49000001</v>
      </c>
      <c r="E57" s="28" t="s">
        <v>77</v>
      </c>
      <c r="F57" s="97">
        <v>-409733594</v>
      </c>
      <c r="G57" s="94">
        <v>0</v>
      </c>
      <c r="H57" s="62">
        <f>-85049068-324684526</f>
        <v>-409733594</v>
      </c>
      <c r="L57" s="41"/>
    </row>
    <row r="58" spans="1:13" ht="11.25">
      <c r="A58" s="6" t="s">
        <v>23</v>
      </c>
      <c r="B58" s="61">
        <f>SUM(B59:B60)</f>
        <v>62477126.67999999</v>
      </c>
      <c r="C58" s="87">
        <f>SUM(C59:C60)</f>
        <v>63136</v>
      </c>
      <c r="D58" s="61">
        <f>SUM(D59:D60)</f>
        <v>62410635.49000001</v>
      </c>
      <c r="E58" s="28"/>
      <c r="F58" s="97"/>
      <c r="G58" s="94"/>
      <c r="H58" s="62"/>
      <c r="M58" s="41"/>
    </row>
    <row r="59" spans="1:14" ht="11.25">
      <c r="A59" s="6" t="s">
        <v>22</v>
      </c>
      <c r="B59" s="61">
        <f>29283384.01+60338889.51</f>
        <v>89622273.52</v>
      </c>
      <c r="C59" s="87">
        <v>89700</v>
      </c>
      <c r="D59" s="61">
        <v>89386883.9</v>
      </c>
      <c r="E59" s="28"/>
      <c r="F59" s="97"/>
      <c r="G59" s="94"/>
      <c r="H59" s="62"/>
      <c r="K59" s="38"/>
      <c r="M59" s="40"/>
      <c r="N59" s="40"/>
    </row>
    <row r="60" spans="1:11" ht="11.25">
      <c r="A60" s="6" t="s">
        <v>6</v>
      </c>
      <c r="B60" s="61">
        <f>-27145146.84</f>
        <v>-27145146.84</v>
      </c>
      <c r="C60" s="87">
        <v>-26564</v>
      </c>
      <c r="D60" s="61">
        <f>-26976248.41</f>
        <v>-26976248.41</v>
      </c>
      <c r="E60" s="28"/>
      <c r="F60" s="97"/>
      <c r="G60" s="94"/>
      <c r="H60" s="62"/>
      <c r="K60" s="38"/>
    </row>
    <row r="61" spans="1:8" ht="6" customHeight="1">
      <c r="A61" s="6"/>
      <c r="B61" s="64"/>
      <c r="C61" s="88"/>
      <c r="D61" s="64"/>
      <c r="E61" s="28"/>
      <c r="F61" s="97"/>
      <c r="G61" s="94"/>
      <c r="H61" s="62"/>
    </row>
    <row r="62" spans="1:13" ht="11.25">
      <c r="A62" s="4" t="s">
        <v>7</v>
      </c>
      <c r="B62" s="68">
        <f>B10+B29</f>
        <v>1617745114.38</v>
      </c>
      <c r="C62" s="89">
        <f>C10+C29</f>
        <v>1652525</v>
      </c>
      <c r="D62" s="68">
        <f>D10+D29</f>
        <v>1563859418.3300002</v>
      </c>
      <c r="E62" s="30" t="s">
        <v>8</v>
      </c>
      <c r="F62" s="68">
        <f>SUM(F10,F29,F49)</f>
        <v>1617745114.3799999</v>
      </c>
      <c r="G62" s="89">
        <f>SUM(G10,G29,G49)</f>
        <v>1652525</v>
      </c>
      <c r="H62" s="68">
        <f>SUM(H10,H29,H49)</f>
        <v>1563859418.33</v>
      </c>
      <c r="K62" s="38"/>
      <c r="L62" s="40"/>
      <c r="M62" s="40"/>
    </row>
    <row r="63" spans="1:6" ht="15">
      <c r="A63" s="76"/>
      <c r="B63" s="76"/>
      <c r="C63" s="76"/>
      <c r="D63"/>
      <c r="F63" s="40"/>
    </row>
    <row r="64" spans="1:6" ht="15">
      <c r="A64" s="76" t="s">
        <v>89</v>
      </c>
      <c r="B64" s="77"/>
      <c r="C64" s="77"/>
      <c r="D64"/>
      <c r="F64" s="40"/>
    </row>
    <row r="65" spans="1:6" ht="15">
      <c r="A65" s="77" t="s">
        <v>90</v>
      </c>
      <c r="B65" s="77"/>
      <c r="C65" s="77"/>
      <c r="D65"/>
      <c r="E65" s="40"/>
      <c r="F65" s="40"/>
    </row>
    <row r="66" spans="1:6" ht="12.75">
      <c r="A66" s="77" t="s">
        <v>91</v>
      </c>
      <c r="D66" s="76"/>
      <c r="E66" s="80"/>
      <c r="F66" s="80"/>
    </row>
    <row r="67" spans="1:6" ht="15">
      <c r="A67" s="1"/>
      <c r="D67" s="77"/>
      <c r="E67" s="81"/>
      <c r="F67" s="81"/>
    </row>
    <row r="68" spans="1:6" ht="15">
      <c r="A68"/>
      <c r="B68" s="76"/>
      <c r="C68" s="76"/>
      <c r="D68" s="77"/>
      <c r="E68" s="78"/>
      <c r="F68" s="80"/>
    </row>
    <row r="69" spans="1:6" ht="12.75">
      <c r="A69" s="76" t="s">
        <v>92</v>
      </c>
      <c r="B69" s="77"/>
      <c r="C69" s="77"/>
      <c r="E69" s="79"/>
      <c r="F69" s="81"/>
    </row>
    <row r="70" spans="1:6" ht="15">
      <c r="A70" s="77" t="s">
        <v>93</v>
      </c>
      <c r="B70" s="77"/>
      <c r="C70" s="77"/>
      <c r="E70"/>
      <c r="F70"/>
    </row>
    <row r="71" ht="12.75">
      <c r="A71" s="77" t="s">
        <v>94</v>
      </c>
    </row>
  </sheetData>
  <sheetProtection/>
  <mergeCells count="6">
    <mergeCell ref="A1:H1"/>
    <mergeCell ref="A2:H2"/>
    <mergeCell ref="A3:H3"/>
    <mergeCell ref="A4:H4"/>
    <mergeCell ref="A6:D6"/>
    <mergeCell ref="E6:H6"/>
  </mergeCells>
  <printOptions horizontalCentered="1"/>
  <pageMargins left="0.5905511811023623" right="0.1968503937007874" top="0.3937007874015748" bottom="0.1968503937007874" header="0.1968503937007874" footer="0.196850393700787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showGridLines="0" tabSelected="1" zoomScale="70" zoomScaleNormal="70" zoomScalePageLayoutView="0" workbookViewId="0" topLeftCell="A7">
      <selection activeCell="B31" sqref="B31:B59"/>
    </sheetView>
  </sheetViews>
  <sheetFormatPr defaultColWidth="9.140625" defaultRowHeight="15"/>
  <cols>
    <col min="1" max="1" width="95.7109375" style="0" customWidth="1"/>
    <col min="2" max="2" width="19.421875" style="0" bestFit="1" customWidth="1"/>
    <col min="3" max="3" width="20.28125" style="0" bestFit="1" customWidth="1"/>
  </cols>
  <sheetData>
    <row r="1" spans="1:3" ht="15">
      <c r="A1" s="2"/>
      <c r="B1" s="2"/>
      <c r="C1" s="2"/>
    </row>
    <row r="2" spans="1:3" ht="15">
      <c r="A2" s="2"/>
      <c r="B2" s="2"/>
      <c r="C2" s="2"/>
    </row>
    <row r="3" spans="1:3" ht="15">
      <c r="A3" s="2"/>
      <c r="B3" s="2"/>
      <c r="C3" s="2"/>
    </row>
    <row r="4" spans="1:3" ht="15">
      <c r="A4" s="2"/>
      <c r="B4" s="2"/>
      <c r="C4" s="2"/>
    </row>
    <row r="5" spans="1:3" ht="15">
      <c r="A5" s="2"/>
      <c r="B5" s="2"/>
      <c r="C5" s="2"/>
    </row>
    <row r="6" spans="1:3" ht="15.75" thickBot="1">
      <c r="A6" s="2"/>
      <c r="B6" s="2"/>
      <c r="C6" s="2"/>
    </row>
    <row r="7" spans="1:3" ht="15.75">
      <c r="A7" s="291" t="s">
        <v>0</v>
      </c>
      <c r="B7" s="292"/>
      <c r="C7" s="293"/>
    </row>
    <row r="8" spans="1:3" ht="15.75">
      <c r="A8" s="294" t="s">
        <v>1</v>
      </c>
      <c r="B8" s="295"/>
      <c r="C8" s="296"/>
    </row>
    <row r="9" spans="1:3" ht="15.75">
      <c r="A9" s="297" t="s">
        <v>9</v>
      </c>
      <c r="B9" s="298"/>
      <c r="C9" s="299"/>
    </row>
    <row r="10" spans="1:3" ht="15.75">
      <c r="A10" s="300"/>
      <c r="B10" s="301"/>
      <c r="C10" s="302"/>
    </row>
    <row r="11" spans="1:3" ht="15.75">
      <c r="A11" s="294" t="s">
        <v>98</v>
      </c>
      <c r="B11" s="295"/>
      <c r="C11" s="296"/>
    </row>
    <row r="12" spans="1:3" ht="16.5" thickBot="1">
      <c r="A12" s="288"/>
      <c r="B12" s="289"/>
      <c r="C12" s="290"/>
    </row>
    <row r="13" spans="1:3" ht="15.75">
      <c r="A13" s="21"/>
      <c r="B13" s="20"/>
      <c r="C13" s="20"/>
    </row>
    <row r="14" spans="1:3" ht="15.75">
      <c r="A14" s="19"/>
      <c r="B14" s="69" t="s">
        <v>99</v>
      </c>
      <c r="C14" s="69" t="s">
        <v>100</v>
      </c>
    </row>
    <row r="15" spans="1:3" ht="15.75">
      <c r="A15" s="15"/>
      <c r="B15" s="18" t="s">
        <v>2</v>
      </c>
      <c r="C15" s="18" t="s">
        <v>2</v>
      </c>
    </row>
    <row r="16" spans="1:3" ht="16.5" thickBot="1">
      <c r="A16" s="15"/>
      <c r="B16" s="17"/>
      <c r="C16" s="14"/>
    </row>
    <row r="17" spans="1:3" ht="15.75">
      <c r="A17" s="15" t="s">
        <v>78</v>
      </c>
      <c r="B17" s="72">
        <v>16319021.809999999</v>
      </c>
      <c r="C17" s="73">
        <v>11633159.690000001</v>
      </c>
    </row>
    <row r="18" spans="1:3" ht="15.75">
      <c r="A18" s="15" t="s">
        <v>3</v>
      </c>
      <c r="B18" s="51" t="s">
        <v>3</v>
      </c>
      <c r="C18" s="50" t="s">
        <v>3</v>
      </c>
    </row>
    <row r="19" spans="1:3" ht="15.75">
      <c r="A19" s="15" t="s">
        <v>79</v>
      </c>
      <c r="B19" s="53">
        <v>-65372.76000000001</v>
      </c>
      <c r="C19" s="53">
        <v>-350419.35000000003</v>
      </c>
    </row>
    <row r="20" spans="1:3" ht="15.75">
      <c r="A20" s="15" t="s">
        <v>3</v>
      </c>
      <c r="B20" s="51" t="s">
        <v>3</v>
      </c>
      <c r="C20" s="50"/>
    </row>
    <row r="21" spans="1:3" ht="15.75">
      <c r="A21" s="14" t="s">
        <v>21</v>
      </c>
      <c r="B21" s="55">
        <f>B17+B19</f>
        <v>16253649.049999999</v>
      </c>
      <c r="C21" s="56">
        <f>C17+C19</f>
        <v>11282740.340000002</v>
      </c>
    </row>
    <row r="22" spans="1:3" ht="15.75">
      <c r="A22" s="15" t="s">
        <v>3</v>
      </c>
      <c r="B22" s="51" t="s">
        <v>3</v>
      </c>
      <c r="C22" s="50" t="s">
        <v>3</v>
      </c>
    </row>
    <row r="23" spans="1:3" ht="15.75">
      <c r="A23" s="15" t="s">
        <v>80</v>
      </c>
      <c r="B23" s="53">
        <v>-551549.18</v>
      </c>
      <c r="C23" s="53">
        <v>-583491.72</v>
      </c>
    </row>
    <row r="24" spans="1:3" ht="15.75">
      <c r="A24" s="15" t="s">
        <v>3</v>
      </c>
      <c r="B24" s="51" t="s">
        <v>3</v>
      </c>
      <c r="C24" s="50" t="s">
        <v>3</v>
      </c>
    </row>
    <row r="25" spans="1:3" ht="15.75">
      <c r="A25" s="14" t="s">
        <v>19</v>
      </c>
      <c r="B25" s="55">
        <f>B21+B23</f>
        <v>15702099.87</v>
      </c>
      <c r="C25" s="56">
        <f>C21+C23</f>
        <v>10699248.620000001</v>
      </c>
    </row>
    <row r="26" spans="1:3" ht="15.75">
      <c r="A26" s="15" t="s">
        <v>3</v>
      </c>
      <c r="B26" s="51" t="s">
        <v>3</v>
      </c>
      <c r="C26" s="50" t="s">
        <v>3</v>
      </c>
    </row>
    <row r="27" spans="1:3" ht="15.75">
      <c r="A27" s="14" t="s">
        <v>42</v>
      </c>
      <c r="B27" s="55">
        <f>B31+B33</f>
        <v>1572493.65</v>
      </c>
      <c r="C27" s="56">
        <f>C31</f>
        <v>301438.87</v>
      </c>
    </row>
    <row r="28" spans="1:3" ht="15.75">
      <c r="A28" s="15"/>
      <c r="B28" s="51"/>
      <c r="C28" s="50"/>
    </row>
    <row r="29" spans="1:3" ht="15.75" customHeight="1" hidden="1">
      <c r="A29" s="15" t="s">
        <v>20</v>
      </c>
      <c r="B29" s="54" t="s">
        <v>16</v>
      </c>
      <c r="C29" s="53" t="s">
        <v>16</v>
      </c>
    </row>
    <row r="30" spans="1:3" ht="15.75" customHeight="1" hidden="1">
      <c r="A30" s="15"/>
      <c r="B30" s="51"/>
      <c r="C30" s="50" t="s">
        <v>3</v>
      </c>
    </row>
    <row r="31" spans="1:3" ht="18.75">
      <c r="A31" s="15" t="s">
        <v>81</v>
      </c>
      <c r="B31" s="51">
        <v>874237.65</v>
      </c>
      <c r="C31" s="50">
        <v>301438.87</v>
      </c>
    </row>
    <row r="32" spans="1:3" ht="15.75">
      <c r="A32" s="15"/>
      <c r="B32" s="51"/>
      <c r="C32" s="50"/>
    </row>
    <row r="33" spans="1:3" ht="15.75">
      <c r="A33" s="15" t="s">
        <v>82</v>
      </c>
      <c r="B33" s="54">
        <v>698256</v>
      </c>
      <c r="C33" s="98">
        <v>0</v>
      </c>
    </row>
    <row r="34" spans="1:3" ht="15.75">
      <c r="A34" s="15"/>
      <c r="B34" s="51"/>
      <c r="C34" s="50"/>
    </row>
    <row r="35" spans="1:3" ht="15.75">
      <c r="A35" s="14" t="s">
        <v>41</v>
      </c>
      <c r="B35" s="49">
        <f>SUM(B37:B39)</f>
        <v>-893016952.78</v>
      </c>
      <c r="C35" s="56">
        <f>SUM(C37:C39)</f>
        <v>-817904877.19</v>
      </c>
    </row>
    <row r="36" spans="1:3" ht="15.75">
      <c r="A36" s="15" t="s">
        <v>3</v>
      </c>
      <c r="B36" s="51" t="s">
        <v>3</v>
      </c>
      <c r="C36" s="50" t="s">
        <v>3</v>
      </c>
    </row>
    <row r="37" spans="1:3" ht="15.75">
      <c r="A37" s="15" t="s">
        <v>83</v>
      </c>
      <c r="B37" s="50">
        <v>-893016952.78</v>
      </c>
      <c r="C37" s="75">
        <v>-817904877.19</v>
      </c>
    </row>
    <row r="38" spans="1:3" ht="15.75" hidden="1">
      <c r="A38" s="15"/>
      <c r="B38" s="51"/>
      <c r="C38" s="50"/>
    </row>
    <row r="39" spans="1:3" ht="15.75" hidden="1">
      <c r="A39" s="15" t="s">
        <v>84</v>
      </c>
      <c r="B39" s="70">
        <v>0</v>
      </c>
      <c r="C39" s="50">
        <v>0</v>
      </c>
    </row>
    <row r="40" spans="1:3" ht="15.75">
      <c r="A40" s="15"/>
      <c r="B40" s="51"/>
      <c r="C40" s="50"/>
    </row>
    <row r="41" spans="1:3" ht="15.75" customHeight="1" hidden="1">
      <c r="A41" s="15" t="s">
        <v>18</v>
      </c>
      <c r="B41" s="54" t="s">
        <v>16</v>
      </c>
      <c r="C41" s="50" t="s">
        <v>16</v>
      </c>
    </row>
    <row r="42" spans="1:3" ht="15.75" hidden="1">
      <c r="A42" s="15"/>
      <c r="B42" s="51"/>
      <c r="C42" s="50"/>
    </row>
    <row r="43" spans="1:3" ht="15.75">
      <c r="A43" s="15" t="s">
        <v>85</v>
      </c>
      <c r="B43" s="51">
        <v>-24963379.610000025</v>
      </c>
      <c r="C43" s="75">
        <v>-698569.5399998315</v>
      </c>
    </row>
    <row r="44" spans="1:3" ht="15.75">
      <c r="A44" s="15" t="s">
        <v>3</v>
      </c>
      <c r="B44" s="51" t="s">
        <v>3</v>
      </c>
      <c r="C44" s="50" t="s">
        <v>3</v>
      </c>
    </row>
    <row r="45" spans="1:3" ht="15.75">
      <c r="A45" s="14" t="s">
        <v>10</v>
      </c>
      <c r="B45" s="48">
        <f>B25+B27+B35+B43</f>
        <v>-900705738.87</v>
      </c>
      <c r="C45" s="48">
        <f>C25+C27+C35+C43</f>
        <v>-807602759.2399999</v>
      </c>
    </row>
    <row r="46" spans="1:3" ht="15.75">
      <c r="A46" s="16" t="s">
        <v>3</v>
      </c>
      <c r="B46" s="55" t="s">
        <v>3</v>
      </c>
      <c r="C46" s="50" t="s">
        <v>3</v>
      </c>
    </row>
    <row r="47" spans="1:3" ht="15.75">
      <c r="A47" s="15" t="s">
        <v>86</v>
      </c>
      <c r="B47" s="53">
        <v>3934947.48</v>
      </c>
      <c r="C47" s="74">
        <v>769888.33</v>
      </c>
    </row>
    <row r="48" spans="1:3" ht="15.75">
      <c r="A48" s="15"/>
      <c r="B48" s="53"/>
      <c r="C48" s="50" t="s">
        <v>3</v>
      </c>
    </row>
    <row r="49" spans="1:3" ht="15.75">
      <c r="A49" s="15" t="s">
        <v>87</v>
      </c>
      <c r="B49" s="53">
        <v>-830201.25</v>
      </c>
      <c r="C49" s="53">
        <v>-148808.72</v>
      </c>
    </row>
    <row r="50" spans="1:3" ht="15.75">
      <c r="A50" s="15"/>
      <c r="B50" s="51" t="s">
        <v>3</v>
      </c>
      <c r="C50" s="50" t="s">
        <v>3</v>
      </c>
    </row>
    <row r="51" spans="1:3" ht="15.75">
      <c r="A51" s="14" t="s">
        <v>50</v>
      </c>
      <c r="B51" s="52">
        <f>B45+B47+B49</f>
        <v>-897600992.64</v>
      </c>
      <c r="C51" s="48">
        <f>C45+C47+C49</f>
        <v>-806981679.6299999</v>
      </c>
    </row>
    <row r="52" spans="1:3" ht="15.75">
      <c r="A52" s="15"/>
      <c r="B52" s="51"/>
      <c r="C52" s="50"/>
    </row>
    <row r="53" spans="1:3" ht="15.75">
      <c r="A53" s="15" t="s">
        <v>88</v>
      </c>
      <c r="B53" s="50">
        <v>829434668.47</v>
      </c>
      <c r="C53" s="50">
        <v>881302482.7799999</v>
      </c>
    </row>
    <row r="54" spans="1:3" ht="15.75">
      <c r="A54" s="15"/>
      <c r="B54" s="51"/>
      <c r="C54" s="50"/>
    </row>
    <row r="55" spans="1:3" ht="15.75">
      <c r="A55" s="14" t="s">
        <v>51</v>
      </c>
      <c r="B55" s="49">
        <f>B51+B53</f>
        <v>-68166324.16999996</v>
      </c>
      <c r="C55" s="48">
        <f>C51+C53</f>
        <v>74320803.14999998</v>
      </c>
    </row>
    <row r="56" spans="1:3" ht="15.75">
      <c r="A56" s="15" t="s">
        <v>3</v>
      </c>
      <c r="B56" s="51"/>
      <c r="C56" s="50"/>
    </row>
    <row r="57" spans="1:3" ht="15.75">
      <c r="A57" s="14" t="s">
        <v>40</v>
      </c>
      <c r="B57" s="49">
        <f>B55</f>
        <v>-68166324.16999996</v>
      </c>
      <c r="C57" s="48">
        <f>C55</f>
        <v>74320803.14999998</v>
      </c>
    </row>
    <row r="58" spans="1:3" ht="16.5" thickBot="1">
      <c r="A58" s="13" t="s">
        <v>3</v>
      </c>
      <c r="B58" s="47"/>
      <c r="C58" s="46" t="s">
        <v>3</v>
      </c>
    </row>
    <row r="59" spans="2:3" ht="15">
      <c r="B59" s="57"/>
      <c r="C59" s="57"/>
    </row>
    <row r="60" spans="1:3" ht="15.75">
      <c r="A60" s="1"/>
      <c r="B60" s="35"/>
      <c r="C60" s="36"/>
    </row>
    <row r="61" spans="1:4" ht="15">
      <c r="A61" s="76" t="s">
        <v>89</v>
      </c>
      <c r="C61" s="77"/>
      <c r="D61" s="3"/>
    </row>
    <row r="62" spans="1:4" ht="15">
      <c r="A62" s="77" t="s">
        <v>90</v>
      </c>
      <c r="D62" s="3"/>
    </row>
    <row r="63" spans="1:4" ht="15">
      <c r="A63" s="77" t="s">
        <v>91</v>
      </c>
      <c r="D63" s="40"/>
    </row>
    <row r="64" spans="1:3" ht="15.75">
      <c r="A64" s="1"/>
      <c r="B64" s="35"/>
      <c r="C64" s="36"/>
    </row>
    <row r="65" spans="2:3" ht="15">
      <c r="B65" s="37"/>
      <c r="C65" s="39"/>
    </row>
    <row r="66" spans="1:3" ht="15">
      <c r="A66" s="76" t="s">
        <v>92</v>
      </c>
      <c r="C66" s="43"/>
    </row>
    <row r="67" spans="1:3" ht="15">
      <c r="A67" s="77" t="s">
        <v>93</v>
      </c>
      <c r="C67" s="12"/>
    </row>
    <row r="68" spans="1:3" ht="15">
      <c r="A68" s="77" t="s">
        <v>94</v>
      </c>
      <c r="C68" s="12"/>
    </row>
    <row r="69" spans="1:3" ht="15">
      <c r="A69" s="1"/>
      <c r="C69" s="1"/>
    </row>
    <row r="70" spans="1:3" ht="15">
      <c r="A70" s="12"/>
      <c r="C70" s="12"/>
    </row>
    <row r="71" spans="1:3" ht="15">
      <c r="A71" s="12"/>
      <c r="C71" s="12"/>
    </row>
  </sheetData>
  <sheetProtection/>
  <mergeCells count="6">
    <mergeCell ref="A12:C12"/>
    <mergeCell ref="A7:C7"/>
    <mergeCell ref="A8:C8"/>
    <mergeCell ref="A9:C9"/>
    <mergeCell ref="A10:C10"/>
    <mergeCell ref="A11:C11"/>
  </mergeCells>
  <printOptions verticalCentered="1"/>
  <pageMargins left="0.7874015748031497" right="0.3937007874015748" top="0.5905511811023623" bottom="0.1968503937007874" header="0.1968503937007874" footer="0.196850393700787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35"/>
  <sheetViews>
    <sheetView showGridLines="0" view="pageBreakPreview" zoomScale="71" zoomScaleSheetLayoutView="71" zoomScalePageLayoutView="0" workbookViewId="0" topLeftCell="A1">
      <selection activeCell="A14" sqref="A14:C14"/>
    </sheetView>
  </sheetViews>
  <sheetFormatPr defaultColWidth="20.00390625" defaultRowHeight="15"/>
  <cols>
    <col min="1" max="1" width="75.7109375" style="99" customWidth="1"/>
    <col min="2" max="3" width="36.7109375" style="99" customWidth="1"/>
    <col min="4" max="4" width="16.00390625" style="99" customWidth="1"/>
    <col min="5" max="5" width="10.8515625" style="99" customWidth="1"/>
    <col min="6" max="247" width="11.421875" style="99" customWidth="1"/>
    <col min="248" max="248" width="10.57421875" style="99" customWidth="1"/>
    <col min="249" max="249" width="20.57421875" style="99" customWidth="1"/>
    <col min="250" max="250" width="33.421875" style="99" customWidth="1"/>
    <col min="251" max="251" width="16.00390625" style="99" customWidth="1"/>
    <col min="252" max="252" width="16.421875" style="99" customWidth="1"/>
    <col min="253" max="16384" width="20.00390625" style="99" customWidth="1"/>
  </cols>
  <sheetData>
    <row r="2" ht="12.75"/>
    <row r="3" ht="12.75"/>
    <row r="4" ht="12.75"/>
    <row r="5" ht="12.75"/>
    <row r="6" ht="12.75"/>
    <row r="7" ht="12.75"/>
    <row r="8" ht="53.25" customHeight="1"/>
    <row r="9" spans="1:3" ht="15.75">
      <c r="A9" s="305" t="s">
        <v>0</v>
      </c>
      <c r="B9" s="306"/>
      <c r="C9" s="307"/>
    </row>
    <row r="10" spans="1:3" ht="15.75">
      <c r="A10" s="308" t="s">
        <v>1</v>
      </c>
      <c r="B10" s="309"/>
      <c r="C10" s="310"/>
    </row>
    <row r="11" spans="1:3" ht="15.75">
      <c r="A11" s="311" t="s">
        <v>9</v>
      </c>
      <c r="B11" s="312"/>
      <c r="C11" s="313"/>
    </row>
    <row r="12" spans="1:3" ht="15.75">
      <c r="A12" s="305"/>
      <c r="B12" s="306"/>
      <c r="C12" s="307"/>
    </row>
    <row r="13" spans="1:3" ht="15.75">
      <c r="A13" s="308" t="s">
        <v>190</v>
      </c>
      <c r="B13" s="309"/>
      <c r="C13" s="310"/>
    </row>
    <row r="14" spans="1:3" ht="15.75">
      <c r="A14" s="311"/>
      <c r="B14" s="309"/>
      <c r="C14" s="310"/>
    </row>
    <row r="15" spans="1:3" ht="15.75">
      <c r="A15" s="121"/>
      <c r="B15" s="262"/>
      <c r="C15" s="120"/>
    </row>
    <row r="16" spans="1:3" ht="15.75">
      <c r="A16" s="119"/>
      <c r="B16" s="263" t="s">
        <v>99</v>
      </c>
      <c r="C16" s="118" t="s">
        <v>100</v>
      </c>
    </row>
    <row r="17" spans="1:3" ht="15.75">
      <c r="A17" s="112"/>
      <c r="B17" s="264" t="s">
        <v>2</v>
      </c>
      <c r="C17" s="117" t="s">
        <v>2</v>
      </c>
    </row>
    <row r="18" spans="1:3" ht="15.75">
      <c r="A18" s="112"/>
      <c r="B18" s="265"/>
      <c r="C18" s="116"/>
    </row>
    <row r="19" spans="1:3" ht="15.75">
      <c r="A19" s="115" t="s">
        <v>102</v>
      </c>
      <c r="B19" s="266">
        <f>DRE!B57</f>
        <v>-68166324.16999996</v>
      </c>
      <c r="C19" s="271">
        <f>DRE!C57</f>
        <v>74320803.14999998</v>
      </c>
    </row>
    <row r="20" spans="1:3" ht="15.75">
      <c r="A20" s="112" t="s">
        <v>3</v>
      </c>
      <c r="B20" s="267"/>
      <c r="C20" s="113"/>
    </row>
    <row r="21" spans="1:3" ht="15.75">
      <c r="A21" s="112" t="s">
        <v>3</v>
      </c>
      <c r="B21" s="267" t="s">
        <v>3</v>
      </c>
      <c r="C21" s="113" t="s">
        <v>3</v>
      </c>
    </row>
    <row r="22" spans="1:3" ht="15.75">
      <c r="A22" s="114" t="s">
        <v>101</v>
      </c>
      <c r="B22" s="268">
        <f>B19</f>
        <v>-68166324.16999996</v>
      </c>
      <c r="C22" s="272">
        <f>C19</f>
        <v>74320803.14999998</v>
      </c>
    </row>
    <row r="23" spans="1:3" ht="15.75">
      <c r="A23" s="112" t="s">
        <v>3</v>
      </c>
      <c r="B23" s="269" t="s">
        <v>3</v>
      </c>
      <c r="C23" s="111" t="s">
        <v>3</v>
      </c>
    </row>
    <row r="24" spans="1:3" ht="15.75">
      <c r="A24" s="110" t="s">
        <v>3</v>
      </c>
      <c r="B24" s="270" t="s">
        <v>3</v>
      </c>
      <c r="C24" s="109" t="s">
        <v>3</v>
      </c>
    </row>
    <row r="25" spans="1:3" ht="15.75">
      <c r="A25" s="108"/>
      <c r="B25" s="107"/>
      <c r="C25" s="107"/>
    </row>
    <row r="27" ht="12.75"/>
    <row r="28" ht="12.75"/>
    <row r="29" ht="12.75"/>
    <row r="30" ht="12.75"/>
    <row r="31" spans="1:4" ht="15">
      <c r="A31" s="106"/>
      <c r="B31" s="57"/>
      <c r="C31" s="57"/>
      <c r="D31" s="106"/>
    </row>
    <row r="32" spans="1:4" ht="15">
      <c r="A32" s="106"/>
      <c r="B32" s="106"/>
      <c r="C32" s="57"/>
      <c r="D32" s="57"/>
    </row>
    <row r="33" spans="1:8" ht="15.75">
      <c r="A33" s="106"/>
      <c r="B33" s="57"/>
      <c r="C33" s="57"/>
      <c r="D33" s="106"/>
      <c r="E33" s="103"/>
      <c r="F33" s="105"/>
      <c r="G33" s="103"/>
      <c r="H33" s="104"/>
    </row>
    <row r="34" spans="1:8" ht="15.75">
      <c r="A34" s="104"/>
      <c r="B34" s="103"/>
      <c r="C34" s="100"/>
      <c r="D34" s="102"/>
      <c r="E34" s="101"/>
      <c r="F34" s="101"/>
      <c r="G34" s="101"/>
      <c r="H34" s="100"/>
    </row>
    <row r="35" spans="1:8" ht="15.75">
      <c r="A35" s="303"/>
      <c r="B35" s="304"/>
      <c r="C35" s="100"/>
      <c r="D35" s="102"/>
      <c r="E35" s="101"/>
      <c r="F35" s="101"/>
      <c r="G35" s="101"/>
      <c r="H35" s="100"/>
    </row>
  </sheetData>
  <sheetProtection/>
  <mergeCells count="7">
    <mergeCell ref="A35:B35"/>
    <mergeCell ref="A9:C9"/>
    <mergeCell ref="A10:C10"/>
    <mergeCell ref="A11:C11"/>
    <mergeCell ref="A12:C12"/>
    <mergeCell ref="A13:C13"/>
    <mergeCell ref="A14:C14"/>
  </mergeCells>
  <printOptions horizontalCentered="1"/>
  <pageMargins left="0.6692913385826772" right="0.5905511811023623" top="0.31496062992125984" bottom="0.2755905511811024" header="0.31496062992125984" footer="0.2362204724409449"/>
  <pageSetup fitToHeight="1" fitToWidth="1" horizontalDpi="600" verticalDpi="600" orientation="portrait" paperSize="9" scale="47" r:id="rId2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Q115"/>
  <sheetViews>
    <sheetView showGridLines="0" view="pageBreakPreview" zoomScale="80" zoomScaleSheetLayoutView="80" zoomScalePageLayoutView="0" workbookViewId="0" topLeftCell="A72">
      <selection activeCell="B69" sqref="B69"/>
    </sheetView>
  </sheetViews>
  <sheetFormatPr defaultColWidth="11.421875" defaultRowHeight="15"/>
  <cols>
    <col min="1" max="1" width="11.421875" style="122" customWidth="1"/>
    <col min="2" max="2" width="28.00390625" style="122" customWidth="1"/>
    <col min="3" max="3" width="55.57421875" style="122" customWidth="1"/>
    <col min="4" max="5" width="20.7109375" style="122" customWidth="1"/>
    <col min="6" max="6" width="5.140625" style="122" customWidth="1"/>
    <col min="7" max="7" width="31.7109375" style="122" customWidth="1"/>
    <col min="8" max="8" width="17.421875" style="122" bestFit="1" customWidth="1"/>
    <col min="9" max="9" width="22.57421875" style="122" bestFit="1" customWidth="1"/>
    <col min="10" max="10" width="16.140625" style="122" bestFit="1" customWidth="1"/>
    <col min="11" max="11" width="16.57421875" style="122" customWidth="1"/>
    <col min="12" max="14" width="12.8515625" style="122" bestFit="1" customWidth="1"/>
    <col min="15" max="15" width="13.00390625" style="122" bestFit="1" customWidth="1"/>
    <col min="16" max="244" width="11.421875" style="122" customWidth="1"/>
    <col min="245" max="16384" width="11.421875" style="122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318" t="s">
        <v>103</v>
      </c>
      <c r="B7" s="319"/>
      <c r="C7" s="319"/>
      <c r="D7" s="319"/>
      <c r="E7" s="320"/>
    </row>
    <row r="8" spans="1:5" ht="21" customHeight="1">
      <c r="A8" s="321" t="s">
        <v>1</v>
      </c>
      <c r="B8" s="322"/>
      <c r="C8" s="322"/>
      <c r="D8" s="322"/>
      <c r="E8" s="317"/>
    </row>
    <row r="9" spans="1:5" ht="21.75" customHeight="1">
      <c r="A9" s="321" t="s">
        <v>9</v>
      </c>
      <c r="B9" s="323"/>
      <c r="C9" s="323"/>
      <c r="D9" s="323"/>
      <c r="E9" s="324"/>
    </row>
    <row r="10" spans="1:5" ht="8.25" customHeight="1">
      <c r="A10" s="123"/>
      <c r="B10" s="124"/>
      <c r="C10" s="125"/>
      <c r="D10" s="124"/>
      <c r="E10" s="126"/>
    </row>
    <row r="11" spans="1:5" ht="15.75" customHeight="1">
      <c r="A11" s="325"/>
      <c r="B11" s="316"/>
      <c r="C11" s="316"/>
      <c r="D11" s="316"/>
      <c r="E11" s="317"/>
    </row>
    <row r="12" spans="1:5" ht="24.75" customHeight="1">
      <c r="A12" s="321" t="s">
        <v>191</v>
      </c>
      <c r="B12" s="322"/>
      <c r="C12" s="322"/>
      <c r="D12" s="322"/>
      <c r="E12" s="317"/>
    </row>
    <row r="13" spans="1:5" ht="7.5" customHeight="1">
      <c r="A13" s="325"/>
      <c r="B13" s="316"/>
      <c r="C13" s="316"/>
      <c r="D13" s="316"/>
      <c r="E13" s="317"/>
    </row>
    <row r="14" spans="1:5" ht="9" customHeight="1">
      <c r="A14" s="314"/>
      <c r="B14" s="315"/>
      <c r="C14" s="315"/>
      <c r="D14" s="316"/>
      <c r="E14" s="317"/>
    </row>
    <row r="15" spans="1:5" ht="15">
      <c r="A15" s="127"/>
      <c r="B15" s="128"/>
      <c r="C15" s="129"/>
      <c r="D15" s="130" t="s">
        <v>186</v>
      </c>
      <c r="E15" s="130" t="s">
        <v>100</v>
      </c>
    </row>
    <row r="16" spans="1:8" ht="14.25">
      <c r="A16" s="131"/>
      <c r="B16" s="132"/>
      <c r="C16" s="133"/>
      <c r="D16" s="134" t="s">
        <v>2</v>
      </c>
      <c r="E16" s="135" t="s">
        <v>2</v>
      </c>
      <c r="G16" s="136"/>
      <c r="H16" s="136"/>
    </row>
    <row r="17" spans="1:14" ht="15">
      <c r="A17" s="137"/>
      <c r="B17" s="138"/>
      <c r="C17" s="139"/>
      <c r="D17" s="140"/>
      <c r="E17" s="139"/>
      <c r="G17" s="141"/>
      <c r="I17" s="142"/>
      <c r="J17" s="142"/>
      <c r="N17" s="136"/>
    </row>
    <row r="18" spans="1:10" ht="15">
      <c r="A18" s="137"/>
      <c r="B18" s="138"/>
      <c r="C18" s="138"/>
      <c r="D18" s="143"/>
      <c r="E18" s="139"/>
      <c r="H18" s="136"/>
      <c r="I18" s="142"/>
      <c r="J18" s="142"/>
    </row>
    <row r="19" spans="1:10" ht="15.75">
      <c r="A19" s="144" t="s">
        <v>105</v>
      </c>
      <c r="B19" s="138"/>
      <c r="C19" s="138"/>
      <c r="D19" s="272">
        <f>SUM(D21:D27)</f>
        <v>17891515.41</v>
      </c>
      <c r="E19" s="272">
        <f>SUM(E21:E23)</f>
        <v>11934598.559999999</v>
      </c>
      <c r="G19" s="146"/>
      <c r="I19" s="142"/>
      <c r="J19" s="142"/>
    </row>
    <row r="20" spans="1:10" ht="14.25">
      <c r="A20" s="147"/>
      <c r="B20" s="148"/>
      <c r="C20" s="149"/>
      <c r="D20" s="275"/>
      <c r="E20" s="276"/>
      <c r="G20" s="146"/>
      <c r="H20" s="136"/>
      <c r="I20" s="136"/>
      <c r="J20" s="136"/>
    </row>
    <row r="21" spans="1:10" ht="15.75">
      <c r="A21" s="150" t="s">
        <v>106</v>
      </c>
      <c r="B21" s="151"/>
      <c r="C21" s="152"/>
      <c r="D21" s="273">
        <v>16319021.809999999</v>
      </c>
      <c r="E21" s="273">
        <v>11633159.69</v>
      </c>
      <c r="G21" s="146"/>
      <c r="J21" s="142"/>
    </row>
    <row r="22" spans="1:17" ht="15.75">
      <c r="A22" s="150"/>
      <c r="B22" s="138"/>
      <c r="C22" s="155"/>
      <c r="D22" s="153"/>
      <c r="E22" s="273"/>
      <c r="G22" s="156"/>
      <c r="H22" s="141"/>
      <c r="I22" s="142"/>
      <c r="J22" s="142"/>
      <c r="K22" s="141"/>
      <c r="L22" s="141"/>
      <c r="M22" s="141"/>
      <c r="N22" s="141"/>
      <c r="O22" s="141"/>
      <c r="P22" s="141"/>
      <c r="Q22" s="141"/>
    </row>
    <row r="23" spans="1:10" ht="15.75">
      <c r="A23" s="150" t="s">
        <v>107</v>
      </c>
      <c r="B23" s="138"/>
      <c r="C23" s="155"/>
      <c r="D23" s="273">
        <f>874237.6+698256</f>
        <v>1572493.6</v>
      </c>
      <c r="E23" s="273">
        <v>301438.87</v>
      </c>
      <c r="G23" s="146"/>
      <c r="I23" s="142"/>
      <c r="J23" s="142"/>
    </row>
    <row r="24" spans="1:10" ht="15" hidden="1">
      <c r="A24" s="150"/>
      <c r="B24" s="138"/>
      <c r="C24" s="155"/>
      <c r="D24" s="153"/>
      <c r="E24" s="157"/>
      <c r="I24" s="142"/>
      <c r="J24" s="142"/>
    </row>
    <row r="25" spans="1:10" ht="15" hidden="1">
      <c r="A25" s="150" t="s">
        <v>108</v>
      </c>
      <c r="B25" s="138"/>
      <c r="C25" s="155"/>
      <c r="D25" s="153">
        <v>0</v>
      </c>
      <c r="E25" s="157"/>
      <c r="G25" s="158"/>
      <c r="H25" s="136"/>
      <c r="I25" s="136"/>
      <c r="J25" s="136"/>
    </row>
    <row r="26" spans="1:10" ht="15">
      <c r="A26" s="150"/>
      <c r="B26" s="132"/>
      <c r="C26" s="155"/>
      <c r="D26" s="153"/>
      <c r="E26" s="157"/>
      <c r="G26" s="158"/>
      <c r="H26" s="136"/>
      <c r="I26" s="136"/>
      <c r="J26" s="142"/>
    </row>
    <row r="27" spans="1:10" ht="15" hidden="1">
      <c r="A27" s="150" t="s">
        <v>109</v>
      </c>
      <c r="B27" s="132"/>
      <c r="C27" s="155"/>
      <c r="D27" s="153" t="s">
        <v>16</v>
      </c>
      <c r="E27" s="157"/>
      <c r="G27" s="146"/>
      <c r="H27" s="136"/>
      <c r="I27" s="136"/>
      <c r="J27" s="136"/>
    </row>
    <row r="28" spans="1:9" ht="15" hidden="1">
      <c r="A28" s="150"/>
      <c r="B28" s="138"/>
      <c r="C28" s="155"/>
      <c r="D28" s="153"/>
      <c r="E28" s="157"/>
      <c r="G28" s="146"/>
      <c r="H28" s="136"/>
      <c r="I28" s="136"/>
    </row>
    <row r="29" spans="1:8" ht="15">
      <c r="A29" s="150"/>
      <c r="B29" s="138"/>
      <c r="C29" s="155"/>
      <c r="D29" s="153"/>
      <c r="E29" s="157"/>
      <c r="G29" s="146"/>
      <c r="H29" s="159"/>
    </row>
    <row r="30" spans="1:8" ht="15.75">
      <c r="A30" s="144" t="s">
        <v>110</v>
      </c>
      <c r="B30" s="138"/>
      <c r="C30" s="155"/>
      <c r="D30" s="272">
        <f>SUM(D32:D37)</f>
        <v>79939648.15</v>
      </c>
      <c r="E30" s="272">
        <f>SUM(E32:E35)</f>
        <v>71787984.56</v>
      </c>
      <c r="G30" s="146"/>
      <c r="H30" s="159"/>
    </row>
    <row r="31" spans="1:8" ht="15">
      <c r="A31" s="137"/>
      <c r="B31" s="138"/>
      <c r="C31" s="155"/>
      <c r="D31" s="153"/>
      <c r="E31" s="157"/>
      <c r="H31" s="159"/>
    </row>
    <row r="32" spans="1:8" ht="15.75">
      <c r="A32" s="150" t="s">
        <v>111</v>
      </c>
      <c r="B32" s="151"/>
      <c r="C32" s="155"/>
      <c r="D32" s="277">
        <v>551549.18</v>
      </c>
      <c r="E32" s="277">
        <v>583491.72</v>
      </c>
      <c r="G32" s="146"/>
      <c r="H32" s="159"/>
    </row>
    <row r="33" spans="1:8" ht="15">
      <c r="A33" s="150"/>
      <c r="B33" s="138"/>
      <c r="C33" s="155"/>
      <c r="D33" s="274"/>
      <c r="E33" s="157"/>
      <c r="G33" s="146"/>
      <c r="H33" s="146"/>
    </row>
    <row r="34" spans="1:10" ht="15.75">
      <c r="A34" s="150" t="s">
        <v>112</v>
      </c>
      <c r="B34" s="138"/>
      <c r="C34" s="155"/>
      <c r="D34" s="277">
        <v>79388098.97</v>
      </c>
      <c r="E34" s="277">
        <v>71204492.84</v>
      </c>
      <c r="G34" s="146"/>
      <c r="H34" s="146"/>
      <c r="J34" s="136"/>
    </row>
    <row r="35" spans="1:10" ht="15">
      <c r="A35" s="150"/>
      <c r="B35" s="138"/>
      <c r="C35" s="155"/>
      <c r="D35" s="153"/>
      <c r="E35" s="157"/>
      <c r="G35" s="146"/>
      <c r="H35" s="146"/>
      <c r="J35" s="136"/>
    </row>
    <row r="36" spans="1:10" ht="15">
      <c r="A36" s="150"/>
      <c r="B36" s="132"/>
      <c r="C36" s="155"/>
      <c r="D36" s="153"/>
      <c r="E36" s="157"/>
      <c r="G36" s="146"/>
      <c r="H36" s="146"/>
      <c r="J36" s="136"/>
    </row>
    <row r="37" spans="1:8" ht="15" customHeight="1" hidden="1">
      <c r="A37" s="150" t="s">
        <v>113</v>
      </c>
      <c r="B37" s="132"/>
      <c r="C37" s="155"/>
      <c r="D37" s="153">
        <v>0</v>
      </c>
      <c r="E37" s="157">
        <v>0</v>
      </c>
      <c r="G37" s="146"/>
      <c r="H37" s="146"/>
    </row>
    <row r="38" spans="1:10" ht="15" customHeight="1" hidden="1">
      <c r="A38" s="150"/>
      <c r="B38" s="132"/>
      <c r="C38" s="155"/>
      <c r="D38" s="153"/>
      <c r="E38" s="157"/>
      <c r="G38" s="146"/>
      <c r="H38" s="146"/>
      <c r="J38" s="142"/>
    </row>
    <row r="39" spans="1:10" ht="15">
      <c r="A39" s="150"/>
      <c r="B39" s="132"/>
      <c r="C39" s="155"/>
      <c r="D39" s="153"/>
      <c r="E39" s="157"/>
      <c r="G39" s="146"/>
      <c r="H39" s="146"/>
      <c r="I39" s="161"/>
      <c r="J39" s="142"/>
    </row>
    <row r="40" spans="1:17" s="141" customFormat="1" ht="15.75">
      <c r="A40" s="144" t="s">
        <v>114</v>
      </c>
      <c r="B40" s="132"/>
      <c r="C40" s="162"/>
      <c r="D40" s="272">
        <f>D19-D30</f>
        <v>-62048132.74000001</v>
      </c>
      <c r="E40" s="272">
        <f>E19-E30</f>
        <v>-59853386</v>
      </c>
      <c r="G40" s="146"/>
      <c r="H40" s="146"/>
      <c r="I40" s="161"/>
      <c r="J40" s="142"/>
      <c r="K40" s="158"/>
      <c r="L40" s="163"/>
      <c r="M40" s="163"/>
      <c r="N40" s="122"/>
      <c r="O40" s="122"/>
      <c r="P40" s="122"/>
      <c r="Q40" s="122"/>
    </row>
    <row r="41" spans="1:13" ht="15">
      <c r="A41" s="150"/>
      <c r="B41" s="132"/>
      <c r="C41" s="155"/>
      <c r="D41" s="153"/>
      <c r="E41" s="164"/>
      <c r="G41" s="146"/>
      <c r="H41" s="146"/>
      <c r="I41" s="161"/>
      <c r="J41" s="142"/>
      <c r="K41" s="163"/>
      <c r="L41" s="163"/>
      <c r="M41" s="163"/>
    </row>
    <row r="42" spans="1:13" ht="15">
      <c r="A42" s="150"/>
      <c r="B42" s="132"/>
      <c r="C42" s="155"/>
      <c r="D42" s="274"/>
      <c r="E42" s="164"/>
      <c r="G42" s="146"/>
      <c r="H42" s="146"/>
      <c r="I42" s="165"/>
      <c r="J42" s="142"/>
      <c r="K42" s="163"/>
      <c r="L42" s="163"/>
      <c r="M42" s="163"/>
    </row>
    <row r="43" spans="1:13" ht="15.75">
      <c r="A43" s="144" t="s">
        <v>194</v>
      </c>
      <c r="B43" s="132"/>
      <c r="C43" s="155"/>
      <c r="D43" s="272">
        <v>-20874969.87</v>
      </c>
      <c r="E43" s="272">
        <v>-20965264.76</v>
      </c>
      <c r="G43" s="166"/>
      <c r="H43" s="146"/>
      <c r="I43" s="142"/>
      <c r="K43" s="163"/>
      <c r="L43" s="163"/>
      <c r="M43" s="163"/>
    </row>
    <row r="44" spans="1:13" ht="15">
      <c r="A44" s="150"/>
      <c r="B44" s="132"/>
      <c r="C44" s="155"/>
      <c r="D44" s="145"/>
      <c r="E44" s="167"/>
      <c r="G44" s="166"/>
      <c r="H44" s="146"/>
      <c r="I44" s="142"/>
      <c r="K44" s="163"/>
      <c r="L44" s="163"/>
      <c r="M44" s="163"/>
    </row>
    <row r="45" spans="1:13" ht="15">
      <c r="A45" s="150"/>
      <c r="B45" s="132"/>
      <c r="C45" s="155"/>
      <c r="D45" s="145"/>
      <c r="E45" s="167"/>
      <c r="G45" s="146"/>
      <c r="H45" s="146"/>
      <c r="I45" s="142"/>
      <c r="K45" s="163"/>
      <c r="L45" s="163"/>
      <c r="M45" s="163"/>
    </row>
    <row r="46" spans="1:13" ht="15.75">
      <c r="A46" s="144" t="s">
        <v>115</v>
      </c>
      <c r="B46" s="132"/>
      <c r="C46" s="155"/>
      <c r="D46" s="272">
        <f>D40+D43</f>
        <v>-82923102.61000001</v>
      </c>
      <c r="E46" s="272">
        <f>E40+E43</f>
        <v>-80818650.76</v>
      </c>
      <c r="G46" s="146"/>
      <c r="H46" s="146"/>
      <c r="I46" s="168"/>
      <c r="K46" s="163"/>
      <c r="L46" s="163"/>
      <c r="M46" s="163"/>
    </row>
    <row r="47" spans="1:13" ht="15">
      <c r="A47" s="150"/>
      <c r="B47" s="132"/>
      <c r="C47" s="155"/>
      <c r="D47" s="153"/>
      <c r="E47" s="154"/>
      <c r="G47" s="146"/>
      <c r="H47" s="146"/>
      <c r="I47" s="163"/>
      <c r="K47" s="163"/>
      <c r="L47" s="163"/>
      <c r="M47" s="163"/>
    </row>
    <row r="48" spans="1:10" ht="15">
      <c r="A48" s="150"/>
      <c r="B48" s="132"/>
      <c r="C48" s="155"/>
      <c r="D48" s="153"/>
      <c r="E48" s="154"/>
      <c r="G48" s="146"/>
      <c r="H48" s="146"/>
      <c r="I48" s="163"/>
      <c r="J48" s="142"/>
    </row>
    <row r="49" spans="1:10" ht="15.75">
      <c r="A49" s="144" t="s">
        <v>116</v>
      </c>
      <c r="B49" s="132"/>
      <c r="C49" s="155"/>
      <c r="D49" s="272">
        <f>SUM(D51:D54)</f>
        <v>833369615.95</v>
      </c>
      <c r="E49" s="272">
        <f>SUM(E51:E54)</f>
        <v>882072371.11</v>
      </c>
      <c r="G49" s="146"/>
      <c r="H49" s="146"/>
      <c r="I49" s="163"/>
      <c r="J49" s="142"/>
    </row>
    <row r="50" spans="1:10" ht="15">
      <c r="A50" s="150"/>
      <c r="B50" s="132"/>
      <c r="C50" s="155"/>
      <c r="D50" s="153"/>
      <c r="E50" s="154"/>
      <c r="G50" s="166"/>
      <c r="H50" s="146"/>
      <c r="I50" s="142"/>
      <c r="J50" s="136"/>
    </row>
    <row r="51" spans="1:17" ht="15">
      <c r="A51" s="150"/>
      <c r="B51" s="138"/>
      <c r="C51" s="155"/>
      <c r="D51" s="153"/>
      <c r="E51" s="154"/>
      <c r="G51" s="166"/>
      <c r="H51" s="146"/>
      <c r="I51" s="142"/>
      <c r="J51" s="163"/>
      <c r="K51" s="163"/>
      <c r="L51" s="163"/>
      <c r="M51" s="163"/>
      <c r="N51" s="163"/>
      <c r="O51" s="163"/>
      <c r="P51" s="163"/>
      <c r="Q51" s="163"/>
    </row>
    <row r="52" spans="1:17" ht="15.75">
      <c r="A52" s="150" t="s">
        <v>195</v>
      </c>
      <c r="B52" s="138"/>
      <c r="C52" s="155"/>
      <c r="D52" s="278">
        <v>3934947.48</v>
      </c>
      <c r="E52" s="278">
        <v>769888.33</v>
      </c>
      <c r="G52" s="166"/>
      <c r="H52" s="146"/>
      <c r="I52" s="163"/>
      <c r="J52" s="163"/>
      <c r="K52" s="163"/>
      <c r="L52" s="163"/>
      <c r="M52" s="163"/>
      <c r="N52" s="163"/>
      <c r="O52" s="163"/>
      <c r="P52" s="163"/>
      <c r="Q52" s="163"/>
    </row>
    <row r="53" spans="1:17" ht="15.75">
      <c r="A53" s="150"/>
      <c r="B53" s="138"/>
      <c r="C53" s="155"/>
      <c r="D53" s="153"/>
      <c r="E53" s="278"/>
      <c r="G53" s="166"/>
      <c r="H53" s="146"/>
      <c r="I53" s="169"/>
      <c r="J53" s="163"/>
      <c r="K53" s="163"/>
      <c r="L53" s="163"/>
      <c r="M53" s="163"/>
      <c r="N53" s="163"/>
      <c r="O53" s="163"/>
      <c r="P53" s="163"/>
      <c r="Q53" s="163"/>
    </row>
    <row r="54" spans="1:17" ht="15.75">
      <c r="A54" s="150" t="s">
        <v>196</v>
      </c>
      <c r="B54" s="138"/>
      <c r="C54" s="155"/>
      <c r="D54" s="273">
        <v>829434668.47</v>
      </c>
      <c r="E54" s="278">
        <v>881302482.78</v>
      </c>
      <c r="G54" s="146"/>
      <c r="H54" s="146"/>
      <c r="I54" s="169"/>
      <c r="J54" s="163"/>
      <c r="K54" s="163"/>
      <c r="L54" s="163"/>
      <c r="M54" s="163"/>
      <c r="N54" s="163"/>
      <c r="O54" s="163"/>
      <c r="P54" s="163"/>
      <c r="Q54" s="163"/>
    </row>
    <row r="55" spans="1:17" ht="15">
      <c r="A55" s="150"/>
      <c r="B55" s="132"/>
      <c r="C55" s="155"/>
      <c r="D55" s="153"/>
      <c r="E55" s="154"/>
      <c r="G55" s="146"/>
      <c r="H55" s="146"/>
      <c r="I55" s="163"/>
      <c r="J55" s="163"/>
      <c r="K55" s="163"/>
      <c r="L55" s="163"/>
      <c r="M55" s="163"/>
      <c r="N55" s="163"/>
      <c r="O55" s="163"/>
      <c r="P55" s="163"/>
      <c r="Q55" s="163"/>
    </row>
    <row r="56" spans="1:17" ht="15">
      <c r="A56" s="150"/>
      <c r="B56" s="132"/>
      <c r="C56" s="155"/>
      <c r="D56" s="153"/>
      <c r="E56" s="154"/>
      <c r="G56" s="146"/>
      <c r="H56" s="146"/>
      <c r="J56" s="163"/>
      <c r="K56" s="163"/>
      <c r="L56" s="163"/>
      <c r="M56" s="163"/>
      <c r="N56" s="163"/>
      <c r="O56" s="163"/>
      <c r="P56" s="163"/>
      <c r="Q56" s="163"/>
    </row>
    <row r="57" spans="1:17" ht="15.75">
      <c r="A57" s="144" t="s">
        <v>117</v>
      </c>
      <c r="B57" s="132"/>
      <c r="C57" s="155"/>
      <c r="D57" s="272">
        <f>D46+D49</f>
        <v>750446513.34</v>
      </c>
      <c r="E57" s="272">
        <f>E46+E49</f>
        <v>801253720.35</v>
      </c>
      <c r="G57" s="166"/>
      <c r="H57" s="146"/>
      <c r="J57" s="163"/>
      <c r="K57" s="163"/>
      <c r="L57" s="163"/>
      <c r="M57" s="163"/>
      <c r="N57" s="163"/>
      <c r="O57" s="163"/>
      <c r="P57" s="163"/>
      <c r="Q57" s="163"/>
    </row>
    <row r="58" spans="1:17" ht="15">
      <c r="A58" s="144"/>
      <c r="B58" s="132"/>
      <c r="C58" s="155"/>
      <c r="D58" s="145"/>
      <c r="E58" s="160"/>
      <c r="G58" s="146"/>
      <c r="H58" s="146"/>
      <c r="J58" s="163"/>
      <c r="K58" s="163"/>
      <c r="L58" s="163"/>
      <c r="M58" s="163"/>
      <c r="N58" s="163"/>
      <c r="O58" s="163"/>
      <c r="P58" s="163"/>
      <c r="Q58" s="163"/>
    </row>
    <row r="59" spans="1:17" ht="15">
      <c r="A59" s="144"/>
      <c r="B59" s="132"/>
      <c r="C59" s="155"/>
      <c r="D59" s="145"/>
      <c r="E59" s="160"/>
      <c r="G59" s="146"/>
      <c r="H59" s="146"/>
      <c r="I59" s="136"/>
      <c r="J59" s="163"/>
      <c r="K59" s="163"/>
      <c r="L59" s="163"/>
      <c r="M59" s="163"/>
      <c r="N59" s="163"/>
      <c r="O59" s="163"/>
      <c r="P59" s="163"/>
      <c r="Q59" s="163"/>
    </row>
    <row r="60" spans="1:17" ht="15.75">
      <c r="A60" s="144" t="s">
        <v>118</v>
      </c>
      <c r="B60" s="138"/>
      <c r="C60" s="155"/>
      <c r="D60" s="272">
        <f>D62+D72+D78+D82</f>
        <v>750446513.3900001</v>
      </c>
      <c r="E60" s="272">
        <f>E62+E72+E78+E82</f>
        <v>801253917.39</v>
      </c>
      <c r="G60" s="146"/>
      <c r="H60" s="146"/>
      <c r="I60" s="170"/>
      <c r="J60" s="163"/>
      <c r="K60" s="163"/>
      <c r="L60" s="163"/>
      <c r="M60" s="163"/>
      <c r="N60" s="163"/>
      <c r="O60" s="163"/>
      <c r="P60" s="163"/>
      <c r="Q60" s="163"/>
    </row>
    <row r="61" spans="1:17" ht="15">
      <c r="A61" s="137"/>
      <c r="B61" s="138"/>
      <c r="C61" s="155"/>
      <c r="D61" s="153"/>
      <c r="E61" s="154"/>
      <c r="G61" s="146"/>
      <c r="H61" s="146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0" ht="15.75">
      <c r="A62" s="150" t="s">
        <v>197</v>
      </c>
      <c r="B62" s="151"/>
      <c r="C62" s="155"/>
      <c r="D62" s="272">
        <f>SUM(D64:D70)</f>
        <v>650749165.1800001</v>
      </c>
      <c r="E62" s="272">
        <f>SUM(E64:E70)</f>
        <v>588357103.36</v>
      </c>
      <c r="G62" s="166"/>
      <c r="H62" s="146"/>
      <c r="I62" s="163"/>
      <c r="J62" s="163"/>
    </row>
    <row r="63" spans="1:10" ht="7.5" customHeight="1">
      <c r="A63" s="150"/>
      <c r="B63" s="151"/>
      <c r="C63" s="155"/>
      <c r="D63" s="153"/>
      <c r="E63" s="154"/>
      <c r="G63" s="166"/>
      <c r="H63" s="146"/>
      <c r="I63" s="163"/>
      <c r="J63" s="163"/>
    </row>
    <row r="64" spans="1:8" ht="15.75">
      <c r="A64" s="150" t="s">
        <v>198</v>
      </c>
      <c r="B64" s="151"/>
      <c r="C64" s="155"/>
      <c r="D64" s="278">
        <v>549672687.63</v>
      </c>
      <c r="E64" s="278">
        <v>492513590.14</v>
      </c>
      <c r="G64" s="166"/>
      <c r="H64" s="146"/>
    </row>
    <row r="65" spans="1:10" ht="15.75">
      <c r="A65" s="150" t="s">
        <v>199</v>
      </c>
      <c r="B65" s="151"/>
      <c r="C65" s="155"/>
      <c r="D65" s="278">
        <f>2027421.99+2424</f>
        <v>2029845.99</v>
      </c>
      <c r="E65" s="278">
        <f>2138739.75+1466.66</f>
        <v>2140206.41</v>
      </c>
      <c r="G65" s="166"/>
      <c r="H65" s="146"/>
      <c r="I65" s="142"/>
      <c r="J65" s="142"/>
    </row>
    <row r="66" spans="1:9" ht="15.75">
      <c r="A66" s="150" t="s">
        <v>200</v>
      </c>
      <c r="B66" s="151"/>
      <c r="C66" s="155"/>
      <c r="D66" s="278">
        <v>42431403.42</v>
      </c>
      <c r="E66" s="278">
        <v>41269670.25</v>
      </c>
      <c r="G66" s="166"/>
      <c r="H66" s="146"/>
      <c r="I66" s="136"/>
    </row>
    <row r="67" spans="1:10" ht="15.75">
      <c r="A67" s="150" t="s">
        <v>201</v>
      </c>
      <c r="B67" s="151"/>
      <c r="C67" s="155"/>
      <c r="D67" s="278">
        <v>28923135</v>
      </c>
      <c r="E67" s="278">
        <v>27400712.72</v>
      </c>
      <c r="G67" s="166"/>
      <c r="H67" s="146"/>
      <c r="I67" s="136"/>
      <c r="J67" s="136"/>
    </row>
    <row r="68" spans="1:10" ht="15.75">
      <c r="A68" s="150" t="s">
        <v>202</v>
      </c>
      <c r="B68" s="150"/>
      <c r="C68" s="155"/>
      <c r="D68" s="278">
        <v>10393343.72</v>
      </c>
      <c r="E68" s="278">
        <v>7497419.27</v>
      </c>
      <c r="G68" s="166"/>
      <c r="H68" s="146"/>
      <c r="I68" s="136"/>
      <c r="J68" s="136"/>
    </row>
    <row r="69" spans="1:10" ht="15.75">
      <c r="A69" s="150" t="s">
        <v>203</v>
      </c>
      <c r="B69" s="151"/>
      <c r="C69" s="155"/>
      <c r="D69" s="278">
        <v>154637.09</v>
      </c>
      <c r="E69" s="278">
        <v>130882.57</v>
      </c>
      <c r="G69" s="166"/>
      <c r="H69" s="146"/>
      <c r="I69" s="136"/>
      <c r="J69" s="136"/>
    </row>
    <row r="70" spans="1:10" ht="15.75">
      <c r="A70" s="150" t="s">
        <v>204</v>
      </c>
      <c r="B70" s="151"/>
      <c r="C70" s="155"/>
      <c r="D70" s="278">
        <v>17144112.33</v>
      </c>
      <c r="E70" s="278">
        <v>17404622</v>
      </c>
      <c r="G70" s="166"/>
      <c r="H70" s="146"/>
      <c r="I70" s="136"/>
      <c r="J70" s="136"/>
    </row>
    <row r="71" spans="1:8" ht="15">
      <c r="A71" s="150"/>
      <c r="B71" s="138"/>
      <c r="C71" s="155"/>
      <c r="D71" s="153"/>
      <c r="E71" s="154"/>
      <c r="G71" s="166"/>
      <c r="H71" s="146"/>
    </row>
    <row r="72" spans="1:10" ht="15.75">
      <c r="A72" s="150" t="s">
        <v>205</v>
      </c>
      <c r="B72" s="138"/>
      <c r="C72" s="155"/>
      <c r="D72" s="272">
        <f>D74+D75+D76</f>
        <v>142070091.52</v>
      </c>
      <c r="E72" s="272">
        <f>E74+E75+E76</f>
        <v>137728435.78</v>
      </c>
      <c r="G72" s="166"/>
      <c r="H72" s="146"/>
      <c r="I72" s="170"/>
      <c r="J72" s="170"/>
    </row>
    <row r="73" spans="1:8" ht="4.5" customHeight="1">
      <c r="A73" s="150"/>
      <c r="B73" s="138"/>
      <c r="C73" s="155"/>
      <c r="D73" s="153"/>
      <c r="E73" s="154"/>
      <c r="G73" s="166"/>
      <c r="H73" s="146"/>
    </row>
    <row r="74" spans="1:9" ht="15.75">
      <c r="A74" s="150" t="s">
        <v>206</v>
      </c>
      <c r="B74" s="138"/>
      <c r="C74" s="155"/>
      <c r="D74" s="278">
        <f>140827117.58+33761.7</f>
        <v>140860879.28</v>
      </c>
      <c r="E74" s="278">
        <f>214568.34+136456119.6</f>
        <v>136670687.94</v>
      </c>
      <c r="F74" s="136"/>
      <c r="G74" s="166"/>
      <c r="H74" s="146"/>
      <c r="I74" s="136"/>
    </row>
    <row r="75" spans="1:9" ht="15.75">
      <c r="A75" s="150" t="s">
        <v>207</v>
      </c>
      <c r="B75" s="138"/>
      <c r="C75" s="155"/>
      <c r="D75" s="278">
        <v>1009505.75</v>
      </c>
      <c r="E75" s="278">
        <v>741712.11</v>
      </c>
      <c r="F75" s="136"/>
      <c r="G75" s="146"/>
      <c r="H75" s="146"/>
      <c r="I75" s="163"/>
    </row>
    <row r="76" spans="1:8" ht="15.75">
      <c r="A76" s="150" t="s">
        <v>208</v>
      </c>
      <c r="B76" s="138"/>
      <c r="C76" s="155"/>
      <c r="D76" s="278">
        <v>199706.49</v>
      </c>
      <c r="E76" s="278">
        <v>316035.73</v>
      </c>
      <c r="F76" s="136"/>
      <c r="G76" s="146"/>
      <c r="H76" s="146"/>
    </row>
    <row r="77" spans="1:8" ht="15">
      <c r="A77" s="150"/>
      <c r="B77" s="138"/>
      <c r="C77" s="155"/>
      <c r="D77" s="153"/>
      <c r="E77" s="154"/>
      <c r="F77" s="136"/>
      <c r="G77" s="146"/>
      <c r="H77" s="146"/>
    </row>
    <row r="78" spans="1:9" ht="15.75">
      <c r="A78" s="150" t="s">
        <v>209</v>
      </c>
      <c r="B78" s="138"/>
      <c r="C78" s="155"/>
      <c r="D78" s="272">
        <f>SUM(D79:D80)</f>
        <v>25793580.86</v>
      </c>
      <c r="E78" s="272">
        <f>SUM(E79:E80)</f>
        <v>847378.25</v>
      </c>
      <c r="G78" s="146"/>
      <c r="H78" s="146"/>
      <c r="I78" s="170"/>
    </row>
    <row r="79" spans="1:8" ht="15.75">
      <c r="A79" s="150" t="s">
        <v>210</v>
      </c>
      <c r="B79" s="138"/>
      <c r="C79" s="155"/>
      <c r="D79" s="278">
        <v>830201.25</v>
      </c>
      <c r="E79" s="278">
        <v>148808.72</v>
      </c>
      <c r="F79" s="136"/>
      <c r="G79" s="146"/>
      <c r="H79" s="146"/>
    </row>
    <row r="80" spans="1:8" ht="15.75">
      <c r="A80" s="150" t="s">
        <v>211</v>
      </c>
      <c r="B80" s="138"/>
      <c r="C80" s="155"/>
      <c r="D80" s="273">
        <v>24963379.61</v>
      </c>
      <c r="E80" s="278">
        <v>698569.53</v>
      </c>
      <c r="G80" s="146"/>
      <c r="H80" s="146"/>
    </row>
    <row r="81" spans="1:8" ht="15">
      <c r="A81" s="150"/>
      <c r="B81" s="132"/>
      <c r="C81" s="155"/>
      <c r="D81" s="153"/>
      <c r="E81" s="154"/>
      <c r="F81" s="136"/>
      <c r="G81" s="146"/>
      <c r="H81" s="146"/>
    </row>
    <row r="82" spans="1:8" ht="15.75">
      <c r="A82" s="150" t="s">
        <v>212</v>
      </c>
      <c r="B82" s="132"/>
      <c r="C82" s="155"/>
      <c r="D82" s="272">
        <f>D84</f>
        <v>-68166324.17</v>
      </c>
      <c r="E82" s="272">
        <f>E84</f>
        <v>74321000</v>
      </c>
      <c r="F82" s="136"/>
      <c r="G82" s="146"/>
      <c r="H82" s="146"/>
    </row>
    <row r="83" spans="1:8" ht="5.25" customHeight="1">
      <c r="A83" s="150"/>
      <c r="B83" s="132"/>
      <c r="C83" s="155"/>
      <c r="D83" s="153"/>
      <c r="E83" s="154"/>
      <c r="G83" s="146"/>
      <c r="H83" s="146"/>
    </row>
    <row r="84" spans="1:8" ht="15.75">
      <c r="A84" s="150" t="s">
        <v>213</v>
      </c>
      <c r="B84" s="132"/>
      <c r="C84" s="155"/>
      <c r="D84" s="278">
        <v>-68166324.17</v>
      </c>
      <c r="E84" s="278">
        <v>74321000</v>
      </c>
      <c r="F84" s="136"/>
      <c r="G84" s="146"/>
      <c r="H84" s="146"/>
    </row>
    <row r="85" spans="1:8" ht="21.75" customHeight="1">
      <c r="A85" s="171"/>
      <c r="B85" s="172"/>
      <c r="C85" s="173"/>
      <c r="D85" s="174"/>
      <c r="E85" s="175"/>
      <c r="F85" s="136"/>
      <c r="G85" s="146"/>
      <c r="H85" s="146"/>
    </row>
    <row r="86" spans="1:8" ht="15">
      <c r="A86" s="138"/>
      <c r="B86" s="138"/>
      <c r="C86" s="138"/>
      <c r="D86" s="138"/>
      <c r="E86" s="138"/>
      <c r="F86" s="136"/>
      <c r="G86" s="146"/>
      <c r="H86" s="146"/>
    </row>
    <row r="87" spans="1:8" ht="15">
      <c r="A87" s="132"/>
      <c r="B87" s="138"/>
      <c r="C87" s="148"/>
      <c r="D87" s="138"/>
      <c r="E87" s="176"/>
      <c r="F87" s="136"/>
      <c r="G87" s="146"/>
      <c r="H87" s="146"/>
    </row>
    <row r="88" spans="1:8" ht="15">
      <c r="A88" s="176"/>
      <c r="B88" s="148"/>
      <c r="C88" s="177"/>
      <c r="D88" s="176"/>
      <c r="E88" s="152"/>
      <c r="G88" s="146"/>
      <c r="H88" s="146"/>
    </row>
    <row r="89" spans="1:8" ht="15">
      <c r="A89" s="149"/>
      <c r="B89" s="138"/>
      <c r="C89" s="177"/>
      <c r="D89" s="176"/>
      <c r="E89" s="152"/>
      <c r="F89" s="136"/>
      <c r="G89" s="146"/>
      <c r="H89" s="146"/>
    </row>
    <row r="90" spans="1:8" ht="15">
      <c r="A90" s="148"/>
      <c r="B90" s="148"/>
      <c r="C90" s="178"/>
      <c r="D90" s="176"/>
      <c r="E90" s="152"/>
      <c r="F90" s="170"/>
      <c r="G90" s="146"/>
      <c r="H90" s="146"/>
    </row>
    <row r="91" spans="1:8" ht="15.75">
      <c r="A91" s="179"/>
      <c r="B91" s="179"/>
      <c r="C91" s="179"/>
      <c r="D91" s="180"/>
      <c r="E91" s="181"/>
      <c r="F91" s="170"/>
      <c r="G91" s="146"/>
      <c r="H91" s="146"/>
    </row>
    <row r="92" spans="1:8" ht="15.75">
      <c r="A92" s="179"/>
      <c r="B92" s="179"/>
      <c r="C92" s="179"/>
      <c r="D92" s="180"/>
      <c r="E92" s="181"/>
      <c r="G92" s="146"/>
      <c r="H92" s="146"/>
    </row>
    <row r="93" spans="1:8" ht="12.75">
      <c r="A93" s="182"/>
      <c r="B93" s="182"/>
      <c r="C93" s="182"/>
      <c r="D93" s="182"/>
      <c r="E93" s="183"/>
      <c r="G93" s="146"/>
      <c r="H93" s="146"/>
    </row>
    <row r="94" spans="1:8" ht="12.75">
      <c r="A94" s="184"/>
      <c r="B94" s="184"/>
      <c r="C94" s="185"/>
      <c r="D94" s="186"/>
      <c r="G94" s="146"/>
      <c r="H94" s="146"/>
    </row>
    <row r="95" spans="1:8" ht="12.75">
      <c r="A95" s="184"/>
      <c r="B95" s="184"/>
      <c r="C95" s="185"/>
      <c r="D95" s="186"/>
      <c r="G95" s="146"/>
      <c r="H95" s="146"/>
    </row>
    <row r="96" spans="1:4" ht="12.75">
      <c r="A96" s="184"/>
      <c r="B96" s="184"/>
      <c r="C96" s="184"/>
      <c r="D96" s="186"/>
    </row>
    <row r="97" spans="1:5" ht="12.75">
      <c r="A97" s="184"/>
      <c r="B97" s="184"/>
      <c r="C97" s="186"/>
      <c r="D97" s="186"/>
      <c r="E97" s="187"/>
    </row>
    <row r="111" ht="12.75">
      <c r="A111" s="141"/>
    </row>
    <row r="113" ht="12.75">
      <c r="B113" s="141"/>
    </row>
    <row r="115" ht="12.75">
      <c r="A115" s="141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53" r:id="rId2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5"/>
  <sheetViews>
    <sheetView view="pageBreakPreview" zoomScale="80" zoomScaleSheetLayoutView="80" zoomScalePageLayoutView="0" workbookViewId="0" topLeftCell="A10">
      <selection activeCell="L31" sqref="L31"/>
    </sheetView>
  </sheetViews>
  <sheetFormatPr defaultColWidth="20.00390625" defaultRowHeight="15"/>
  <cols>
    <col min="1" max="1" width="10.57421875" style="99" customWidth="1"/>
    <col min="2" max="2" width="20.57421875" style="99" customWidth="1"/>
    <col min="3" max="3" width="33.421875" style="99" customWidth="1"/>
    <col min="4" max="4" width="16.57421875" style="99" customWidth="1"/>
    <col min="5" max="5" width="19.421875" style="99" customWidth="1"/>
    <col min="6" max="6" width="17.140625" style="188" customWidth="1"/>
    <col min="7" max="7" width="19.00390625" style="99" customWidth="1"/>
    <col min="8" max="8" width="10.8515625" style="99" customWidth="1"/>
    <col min="9" max="9" width="9.421875" style="99" bestFit="1" customWidth="1"/>
    <col min="10" max="10" width="15.7109375" style="99" customWidth="1"/>
    <col min="11" max="250" width="11.421875" style="99" customWidth="1"/>
    <col min="251" max="251" width="10.57421875" style="99" customWidth="1"/>
    <col min="252" max="252" width="20.57421875" style="99" customWidth="1"/>
    <col min="253" max="253" width="33.421875" style="99" customWidth="1"/>
    <col min="254" max="254" width="16.00390625" style="99" customWidth="1"/>
    <col min="255" max="255" width="16.421875" style="99" customWidth="1"/>
    <col min="256" max="16384" width="20.00390625" style="99" customWidth="1"/>
  </cols>
  <sheetData>
    <row r="1" ht="12.75"/>
    <row r="2" ht="12.75"/>
    <row r="3" ht="12.75"/>
    <row r="4" ht="12.75"/>
    <row r="5" ht="12.75"/>
    <row r="6" ht="12.75"/>
    <row r="7" spans="1:7" ht="12.75">
      <c r="A7" s="250"/>
      <c r="B7" s="249"/>
      <c r="C7" s="249"/>
      <c r="D7" s="249"/>
      <c r="E7" s="249"/>
      <c r="F7" s="248"/>
      <c r="G7" s="247"/>
    </row>
    <row r="8" spans="1:8" ht="15.75" customHeight="1">
      <c r="A8" s="332" t="s">
        <v>133</v>
      </c>
      <c r="B8" s="333"/>
      <c r="C8" s="333"/>
      <c r="D8" s="333"/>
      <c r="E8" s="333"/>
      <c r="F8" s="333"/>
      <c r="G8" s="334"/>
      <c r="H8" s="211"/>
    </row>
    <row r="9" spans="1:8" ht="15.75" customHeight="1">
      <c r="A9" s="332" t="s">
        <v>1</v>
      </c>
      <c r="B9" s="333"/>
      <c r="C9" s="333"/>
      <c r="D9" s="333"/>
      <c r="E9" s="333"/>
      <c r="F9" s="333"/>
      <c r="G9" s="334"/>
      <c r="H9" s="211"/>
    </row>
    <row r="10" spans="1:8" ht="13.5" customHeight="1">
      <c r="A10" s="332" t="s">
        <v>9</v>
      </c>
      <c r="B10" s="333"/>
      <c r="C10" s="333"/>
      <c r="D10" s="333"/>
      <c r="E10" s="333"/>
      <c r="F10" s="333"/>
      <c r="G10" s="334"/>
      <c r="H10" s="211"/>
    </row>
    <row r="11" spans="1:8" ht="13.5" customHeight="1">
      <c r="A11" s="246"/>
      <c r="B11" s="221"/>
      <c r="C11" s="221"/>
      <c r="D11" s="221"/>
      <c r="E11" s="221"/>
      <c r="F11" s="245"/>
      <c r="G11" s="244"/>
      <c r="H11" s="211"/>
    </row>
    <row r="12" spans="1:8" ht="12.75" customHeight="1">
      <c r="A12" s="335" t="s">
        <v>192</v>
      </c>
      <c r="B12" s="336"/>
      <c r="C12" s="336"/>
      <c r="D12" s="336"/>
      <c r="E12" s="336"/>
      <c r="F12" s="336"/>
      <c r="G12" s="337"/>
      <c r="H12" s="211"/>
    </row>
    <row r="13" spans="1:8" ht="15.75" customHeight="1">
      <c r="A13" s="338"/>
      <c r="B13" s="339"/>
      <c r="C13" s="339"/>
      <c r="D13" s="339"/>
      <c r="E13" s="339"/>
      <c r="F13" s="339"/>
      <c r="G13" s="340"/>
      <c r="H13" s="211"/>
    </row>
    <row r="14" spans="1:8" ht="15.75" customHeight="1">
      <c r="A14" s="341"/>
      <c r="B14" s="342"/>
      <c r="C14" s="342"/>
      <c r="D14" s="342"/>
      <c r="E14" s="342"/>
      <c r="F14" s="342"/>
      <c r="G14" s="343"/>
      <c r="H14" s="211"/>
    </row>
    <row r="15" spans="1:9" ht="15" customHeight="1">
      <c r="A15" s="338" t="s">
        <v>132</v>
      </c>
      <c r="B15" s="344"/>
      <c r="C15" s="345"/>
      <c r="D15" s="350" t="s">
        <v>131</v>
      </c>
      <c r="E15" s="329" t="s">
        <v>130</v>
      </c>
      <c r="F15" s="352" t="s">
        <v>129</v>
      </c>
      <c r="G15" s="330" t="s">
        <v>128</v>
      </c>
      <c r="H15" s="216"/>
      <c r="I15" s="211"/>
    </row>
    <row r="16" spans="1:9" ht="15" customHeight="1">
      <c r="A16" s="346"/>
      <c r="B16" s="344"/>
      <c r="C16" s="345"/>
      <c r="D16" s="350"/>
      <c r="E16" s="330"/>
      <c r="F16" s="352"/>
      <c r="G16" s="354"/>
      <c r="H16" s="216"/>
      <c r="I16" s="211"/>
    </row>
    <row r="17" spans="1:9" ht="15">
      <c r="A17" s="346"/>
      <c r="B17" s="344"/>
      <c r="C17" s="345"/>
      <c r="D17" s="350"/>
      <c r="E17" s="330"/>
      <c r="F17" s="352"/>
      <c r="G17" s="354"/>
      <c r="H17" s="216"/>
      <c r="I17" s="211"/>
    </row>
    <row r="18" spans="1:9" ht="43.5" customHeight="1">
      <c r="A18" s="347"/>
      <c r="B18" s="348"/>
      <c r="C18" s="349"/>
      <c r="D18" s="351"/>
      <c r="E18" s="331"/>
      <c r="F18" s="353"/>
      <c r="G18" s="355"/>
      <c r="H18" s="216"/>
      <c r="I18" s="211"/>
    </row>
    <row r="19" spans="1:9" ht="22.5" customHeight="1">
      <c r="A19" s="238" t="s">
        <v>187</v>
      </c>
      <c r="B19" s="237"/>
      <c r="C19" s="236"/>
      <c r="D19" s="225">
        <v>3048426.47314</v>
      </c>
      <c r="E19" s="224">
        <v>18576.89028</v>
      </c>
      <c r="F19" s="224">
        <f>-2473498</f>
        <v>-2473498</v>
      </c>
      <c r="G19" s="224">
        <f>SUM(D19:F19)</f>
        <v>593505.3634199998</v>
      </c>
      <c r="H19" s="216"/>
      <c r="I19" s="226"/>
    </row>
    <row r="20" spans="1:8" ht="22.5" customHeight="1" hidden="1">
      <c r="A20" s="231" t="s">
        <v>127</v>
      </c>
      <c r="B20" s="193"/>
      <c r="C20" s="230"/>
      <c r="D20" s="229" t="s">
        <v>16</v>
      </c>
      <c r="E20" s="242" t="s">
        <v>16</v>
      </c>
      <c r="F20" s="242" t="s">
        <v>16</v>
      </c>
      <c r="G20" s="224">
        <f>SUM(D20:F20)</f>
        <v>0</v>
      </c>
      <c r="H20" s="216"/>
    </row>
    <row r="21" spans="1:9" ht="22.5" customHeight="1" hidden="1">
      <c r="A21" s="231" t="s">
        <v>126</v>
      </c>
      <c r="B21" s="193"/>
      <c r="C21" s="230"/>
      <c r="D21" s="229" t="s">
        <v>16</v>
      </c>
      <c r="E21" s="229" t="s">
        <v>16</v>
      </c>
      <c r="F21" s="228" t="s">
        <v>16</v>
      </c>
      <c r="G21" s="224">
        <f>SUM(D21:F21)</f>
        <v>0</v>
      </c>
      <c r="H21" s="216"/>
      <c r="I21" s="241"/>
    </row>
    <row r="22" spans="1:9" ht="22.5" customHeight="1">
      <c r="A22" s="231" t="s">
        <v>125</v>
      </c>
      <c r="B22" s="193"/>
      <c r="C22" s="230"/>
      <c r="D22" s="229" t="s">
        <v>16</v>
      </c>
      <c r="E22" s="228" t="s">
        <v>16</v>
      </c>
      <c r="F22" s="227">
        <v>74321</v>
      </c>
      <c r="G22" s="224">
        <f>SUM(D22:F22)</f>
        <v>74321</v>
      </c>
      <c r="H22" s="216"/>
      <c r="I22" s="243"/>
    </row>
    <row r="23" spans="1:9" ht="22.5" customHeight="1">
      <c r="A23" s="231" t="s">
        <v>120</v>
      </c>
      <c r="B23" s="193"/>
      <c r="C23" s="230"/>
      <c r="D23" s="229" t="s">
        <v>16</v>
      </c>
      <c r="E23" s="228" t="s">
        <v>16</v>
      </c>
      <c r="F23" s="242">
        <v>51</v>
      </c>
      <c r="G23" s="224">
        <f>SUM(D23:F23)</f>
        <v>51</v>
      </c>
      <c r="H23" s="216"/>
      <c r="I23" s="241"/>
    </row>
    <row r="24" spans="1:9" s="239" customFormat="1" ht="22.5" customHeight="1">
      <c r="A24" s="326" t="s">
        <v>119</v>
      </c>
      <c r="B24" s="327"/>
      <c r="C24" s="328"/>
      <c r="D24" s="225">
        <f>SUM(D19:D23)</f>
        <v>3048426.47314</v>
      </c>
      <c r="E24" s="225">
        <f>SUM(E19:E23)</f>
        <v>18576.89028</v>
      </c>
      <c r="F24" s="225">
        <f>SUM(F19:F23)</f>
        <v>-2399126</v>
      </c>
      <c r="G24" s="224">
        <f>SUM(G19:G23)</f>
        <v>667877.3634199998</v>
      </c>
      <c r="H24" s="240"/>
      <c r="I24" s="235"/>
    </row>
    <row r="25" spans="1:9" ht="22.5" customHeight="1">
      <c r="A25" s="238" t="s">
        <v>188</v>
      </c>
      <c r="B25" s="237"/>
      <c r="C25" s="236"/>
      <c r="D25" s="225">
        <v>3048426.47314</v>
      </c>
      <c r="E25" s="225">
        <v>55670</v>
      </c>
      <c r="F25" s="225">
        <v>-2924726</v>
      </c>
      <c r="G25" s="225">
        <f>SUM(D25:F25)</f>
        <v>179370.4731399999</v>
      </c>
      <c r="H25" s="216"/>
      <c r="I25" s="235"/>
    </row>
    <row r="26" spans="1:9" ht="22.5" customHeight="1" hidden="1">
      <c r="A26" s="231" t="s">
        <v>124</v>
      </c>
      <c r="B26" s="234"/>
      <c r="C26" s="233"/>
      <c r="D26" s="228" t="s">
        <v>16</v>
      </c>
      <c r="E26" s="228" t="s">
        <v>16</v>
      </c>
      <c r="F26" s="228" t="s">
        <v>16</v>
      </c>
      <c r="G26" s="224">
        <f aca="true" t="shared" si="0" ref="G26:G31">SUM(D26:F26)</f>
        <v>0</v>
      </c>
      <c r="H26" s="216"/>
      <c r="I26" s="232"/>
    </row>
    <row r="27" spans="1:9" ht="22.5" customHeight="1" hidden="1">
      <c r="A27" s="231" t="s">
        <v>123</v>
      </c>
      <c r="B27" s="234"/>
      <c r="C27" s="233"/>
      <c r="D27" s="228" t="s">
        <v>16</v>
      </c>
      <c r="E27" s="228" t="s">
        <v>16</v>
      </c>
      <c r="F27" s="228" t="s">
        <v>16</v>
      </c>
      <c r="G27" s="224">
        <f t="shared" si="0"/>
        <v>0</v>
      </c>
      <c r="H27" s="216"/>
      <c r="I27" s="232"/>
    </row>
    <row r="28" spans="1:9" ht="22.5" customHeight="1">
      <c r="A28" s="231" t="s">
        <v>122</v>
      </c>
      <c r="B28" s="193"/>
      <c r="C28" s="230"/>
      <c r="D28" s="229" t="s">
        <v>16</v>
      </c>
      <c r="E28" s="227">
        <v>2635</v>
      </c>
      <c r="F28" s="228"/>
      <c r="G28" s="224">
        <f t="shared" si="0"/>
        <v>2635</v>
      </c>
      <c r="H28" s="216"/>
      <c r="I28" s="232"/>
    </row>
    <row r="29" spans="1:9" ht="22.5" customHeight="1">
      <c r="A29" s="231" t="s">
        <v>121</v>
      </c>
      <c r="B29" s="193"/>
      <c r="C29" s="230"/>
      <c r="D29" s="229" t="s">
        <v>16</v>
      </c>
      <c r="E29" s="228" t="s">
        <v>16</v>
      </c>
      <c r="F29" s="227">
        <v>-68166</v>
      </c>
      <c r="G29" s="224">
        <f t="shared" si="0"/>
        <v>-68166</v>
      </c>
      <c r="H29" s="216"/>
      <c r="I29" s="226"/>
    </row>
    <row r="30" spans="1:9" ht="20.25" customHeight="1">
      <c r="A30" s="231" t="s">
        <v>120</v>
      </c>
      <c r="B30" s="193"/>
      <c r="C30" s="230"/>
      <c r="D30" s="229" t="s">
        <v>16</v>
      </c>
      <c r="E30" s="228" t="s">
        <v>16</v>
      </c>
      <c r="F30" s="227">
        <v>-17091</v>
      </c>
      <c r="G30" s="224">
        <f t="shared" si="0"/>
        <v>-17091</v>
      </c>
      <c r="H30" s="216"/>
      <c r="I30" s="226"/>
    </row>
    <row r="31" spans="1:9" ht="18" customHeight="1">
      <c r="A31" s="326" t="s">
        <v>189</v>
      </c>
      <c r="B31" s="327"/>
      <c r="C31" s="328"/>
      <c r="D31" s="225">
        <f>SUM(D25:D30)</f>
        <v>3048426.47314</v>
      </c>
      <c r="E31" s="225">
        <f>SUM(E25:E30)</f>
        <v>58305</v>
      </c>
      <c r="F31" s="225">
        <f>SUM(F25:F30)</f>
        <v>-3009983</v>
      </c>
      <c r="G31" s="224">
        <f t="shared" si="0"/>
        <v>96748.4731399999</v>
      </c>
      <c r="H31" s="216"/>
      <c r="I31" s="205"/>
    </row>
    <row r="32" spans="1:9" ht="9" customHeight="1">
      <c r="A32" s="223"/>
      <c r="B32" s="221"/>
      <c r="C32" s="222"/>
      <c r="D32" s="221"/>
      <c r="E32" s="219"/>
      <c r="F32" s="220"/>
      <c r="G32" s="219"/>
      <c r="H32" s="216"/>
      <c r="I32" s="205"/>
    </row>
    <row r="33" spans="1:9" ht="15.75">
      <c r="A33" s="218"/>
      <c r="B33" s="193"/>
      <c r="C33" s="193"/>
      <c r="D33" s="193"/>
      <c r="E33" s="193"/>
      <c r="F33" s="192"/>
      <c r="G33" s="217"/>
      <c r="H33" s="216"/>
      <c r="I33" s="205"/>
    </row>
    <row r="34" spans="1:9" ht="15.75">
      <c r="A34" s="209"/>
      <c r="B34" s="209"/>
      <c r="C34" s="209"/>
      <c r="D34" s="215"/>
      <c r="E34" s="214"/>
      <c r="F34" s="213"/>
      <c r="G34" s="212"/>
      <c r="H34" s="211"/>
      <c r="I34" s="163"/>
    </row>
    <row r="35" spans="1:13" ht="15.75">
      <c r="A35" s="210"/>
      <c r="B35" s="209"/>
      <c r="C35" s="202"/>
      <c r="D35" s="209"/>
      <c r="E35" s="210"/>
      <c r="F35" s="209"/>
      <c r="G35" s="191"/>
      <c r="H35" s="196"/>
      <c r="I35" s="205"/>
      <c r="J35" s="196"/>
      <c r="K35" s="196"/>
      <c r="L35" s="196"/>
      <c r="M35" s="196"/>
    </row>
    <row r="36" spans="1:13" ht="15.75">
      <c r="A36" s="203"/>
      <c r="B36" s="202"/>
      <c r="C36" s="208"/>
      <c r="D36" s="203"/>
      <c r="E36" s="203"/>
      <c r="F36" s="202"/>
      <c r="G36" s="191"/>
      <c r="H36" s="196"/>
      <c r="I36" s="205"/>
      <c r="J36" s="196"/>
      <c r="K36" s="196"/>
      <c r="L36" s="196"/>
      <c r="M36" s="196"/>
    </row>
    <row r="37" spans="1:13" ht="15.75">
      <c r="A37" s="207"/>
      <c r="B37" s="206"/>
      <c r="C37" s="208"/>
      <c r="D37" s="203"/>
      <c r="E37" s="207"/>
      <c r="F37" s="206"/>
      <c r="G37" s="191"/>
      <c r="H37" s="196"/>
      <c r="I37" s="205"/>
      <c r="J37" s="196"/>
      <c r="K37" s="196"/>
      <c r="L37" s="196"/>
      <c r="M37" s="196"/>
    </row>
    <row r="38" spans="1:13" ht="15.75">
      <c r="A38" s="202"/>
      <c r="B38" s="202"/>
      <c r="C38" s="204"/>
      <c r="D38" s="203"/>
      <c r="E38" s="202"/>
      <c r="F38" s="202"/>
      <c r="G38" s="191"/>
      <c r="H38" s="196"/>
      <c r="I38" s="197"/>
      <c r="J38" s="196"/>
      <c r="K38" s="196"/>
      <c r="L38" s="196"/>
      <c r="M38" s="196"/>
    </row>
    <row r="39" spans="1:13" ht="15.75">
      <c r="A39" s="200"/>
      <c r="B39" s="200"/>
      <c r="C39" s="200"/>
      <c r="D39" s="201"/>
      <c r="E39" s="200"/>
      <c r="F39" s="200"/>
      <c r="G39" s="191"/>
      <c r="H39" s="196"/>
      <c r="I39" s="197"/>
      <c r="J39" s="196"/>
      <c r="K39" s="196"/>
      <c r="L39" s="196"/>
      <c r="M39" s="196"/>
    </row>
    <row r="40" spans="1:13" ht="15.75">
      <c r="A40" s="200"/>
      <c r="B40" s="200"/>
      <c r="C40" s="200"/>
      <c r="D40" s="201"/>
      <c r="E40" s="200"/>
      <c r="F40" s="200"/>
      <c r="G40" s="191"/>
      <c r="H40" s="196"/>
      <c r="I40" s="197"/>
      <c r="J40" s="196"/>
      <c r="K40" s="196"/>
      <c r="L40" s="196"/>
      <c r="M40" s="196"/>
    </row>
    <row r="41" spans="1:13" ht="15">
      <c r="A41" s="199"/>
      <c r="B41" s="199"/>
      <c r="C41" s="199"/>
      <c r="D41" s="199"/>
      <c r="E41" s="199"/>
      <c r="F41" s="199"/>
      <c r="G41" s="191"/>
      <c r="H41" s="196"/>
      <c r="I41" s="197"/>
      <c r="J41" s="196"/>
      <c r="K41" s="196"/>
      <c r="L41" s="196"/>
      <c r="M41" s="196"/>
    </row>
    <row r="42" spans="1:13" ht="15">
      <c r="A42" s="194"/>
      <c r="B42" s="194"/>
      <c r="C42" s="198"/>
      <c r="D42" s="195"/>
      <c r="E42" s="194"/>
      <c r="F42" s="194"/>
      <c r="G42" s="191"/>
      <c r="H42" s="196"/>
      <c r="I42" s="197"/>
      <c r="J42" s="196"/>
      <c r="K42" s="196"/>
      <c r="L42" s="196"/>
      <c r="M42" s="196"/>
    </row>
    <row r="43" spans="1:13" ht="15">
      <c r="A43" s="194"/>
      <c r="B43" s="194"/>
      <c r="C43" s="198"/>
      <c r="D43" s="195"/>
      <c r="E43" s="194"/>
      <c r="F43" s="194"/>
      <c r="G43" s="191"/>
      <c r="H43" s="196"/>
      <c r="I43" s="197"/>
      <c r="J43" s="196"/>
      <c r="K43" s="196"/>
      <c r="L43" s="196"/>
      <c r="M43" s="196"/>
    </row>
    <row r="44" spans="1:13" ht="15.75" customHeight="1">
      <c r="A44" s="194"/>
      <c r="B44" s="194"/>
      <c r="C44" s="194"/>
      <c r="D44" s="195"/>
      <c r="E44" s="194"/>
      <c r="F44" s="194"/>
      <c r="G44" s="191"/>
      <c r="H44" s="196"/>
      <c r="I44" s="197"/>
      <c r="J44" s="196"/>
      <c r="K44" s="196"/>
      <c r="L44" s="196"/>
      <c r="M44" s="196"/>
    </row>
    <row r="45" spans="1:9" ht="15">
      <c r="A45" s="194"/>
      <c r="B45" s="194"/>
      <c r="C45" s="195"/>
      <c r="D45" s="195"/>
      <c r="E45" s="194"/>
      <c r="F45" s="194"/>
      <c r="G45" s="191"/>
      <c r="I45" s="190"/>
    </row>
    <row r="46" spans="1:9" ht="15.75">
      <c r="A46" s="193"/>
      <c r="B46" s="193"/>
      <c r="C46" s="193"/>
      <c r="D46" s="193"/>
      <c r="E46" s="193"/>
      <c r="F46" s="192"/>
      <c r="G46" s="191"/>
      <c r="I46" s="190"/>
    </row>
    <row r="47" ht="12.75">
      <c r="I47" s="190"/>
    </row>
    <row r="48" ht="12.75">
      <c r="I48" s="190"/>
    </row>
    <row r="49" s="99" customFormat="1" ht="12.75">
      <c r="I49" s="190"/>
    </row>
    <row r="50" s="99" customFormat="1" ht="12.75">
      <c r="I50" s="190"/>
    </row>
    <row r="51" s="99" customFormat="1" ht="12.75">
      <c r="I51" s="190"/>
    </row>
    <row r="52" s="99" customFormat="1" ht="12.75">
      <c r="I52" s="190"/>
    </row>
    <row r="53" s="99" customFormat="1" ht="12.75">
      <c r="I53" s="190"/>
    </row>
    <row r="54" s="99" customFormat="1" ht="12.75">
      <c r="I54" s="190"/>
    </row>
    <row r="55" s="99" customFormat="1" ht="12.75">
      <c r="I55" s="190"/>
    </row>
    <row r="56" s="99" customFormat="1" ht="12.75">
      <c r="I56" s="190"/>
    </row>
    <row r="57" s="99" customFormat="1" ht="12.75">
      <c r="I57" s="190"/>
    </row>
    <row r="58" s="99" customFormat="1" ht="12.75">
      <c r="I58" s="190"/>
    </row>
    <row r="59" s="99" customFormat="1" ht="12.75">
      <c r="I59" s="190"/>
    </row>
    <row r="60" s="99" customFormat="1" ht="12.75">
      <c r="I60" s="190"/>
    </row>
    <row r="61" s="99" customFormat="1" ht="12.75">
      <c r="I61" s="190"/>
    </row>
    <row r="62" s="99" customFormat="1" ht="12.75">
      <c r="I62" s="190"/>
    </row>
    <row r="63" s="99" customFormat="1" ht="12.75">
      <c r="I63" s="190"/>
    </row>
    <row r="64" s="99" customFormat="1" ht="12.75">
      <c r="I64" s="190"/>
    </row>
    <row r="65" s="99" customFormat="1" ht="12.75">
      <c r="I65" s="190"/>
    </row>
    <row r="66" s="99" customFormat="1" ht="12.75">
      <c r="I66" s="190"/>
    </row>
    <row r="67" s="99" customFormat="1" ht="12.75">
      <c r="I67" s="190"/>
    </row>
    <row r="70" s="99" customFormat="1" ht="12.75">
      <c r="I70" s="189"/>
    </row>
    <row r="73" s="99" customFormat="1" ht="12.75">
      <c r="I73" s="189"/>
    </row>
    <row r="75" s="99" customFormat="1" ht="12.75">
      <c r="I75" s="189"/>
    </row>
  </sheetData>
  <sheetProtection/>
  <mergeCells count="11">
    <mergeCell ref="G15:G18"/>
    <mergeCell ref="A24:C24"/>
    <mergeCell ref="A31:C31"/>
    <mergeCell ref="E15:E18"/>
    <mergeCell ref="A8:G8"/>
    <mergeCell ref="A9:G9"/>
    <mergeCell ref="A10:G10"/>
    <mergeCell ref="A12:G14"/>
    <mergeCell ref="A15:C18"/>
    <mergeCell ref="D15:D18"/>
    <mergeCell ref="F15:F18"/>
  </mergeCells>
  <printOptions/>
  <pageMargins left="0.6692913385826772" right="0.58" top="0.31496062992125984" bottom="0.2755905511811024" header="0.31496062992125984" footer="0.2362204724409449"/>
  <pageSetup fitToHeight="1" fitToWidth="1" horizontalDpi="600" verticalDpi="600" orientation="portrait" paperSize="9" scale="65" r:id="rId2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ignoredErrors>
    <ignoredError sqref="G2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G108"/>
  <sheetViews>
    <sheetView view="pageBreakPreview" zoomScaleSheetLayoutView="100" zoomScalePageLayoutView="0" workbookViewId="0" topLeftCell="A28">
      <selection activeCell="C21" sqref="C21"/>
    </sheetView>
  </sheetViews>
  <sheetFormatPr defaultColWidth="11.421875" defaultRowHeight="15"/>
  <cols>
    <col min="1" max="1" width="11.421875" style="122" customWidth="1"/>
    <col min="2" max="2" width="34.7109375" style="122" customWidth="1"/>
    <col min="3" max="3" width="51.00390625" style="122" customWidth="1"/>
    <col min="4" max="5" width="16.7109375" style="122" customWidth="1"/>
    <col min="6" max="6" width="11.421875" style="122" customWidth="1"/>
    <col min="7" max="7" width="14.28125" style="122" bestFit="1" customWidth="1"/>
    <col min="8" max="220" width="11.421875" style="122" customWidth="1"/>
    <col min="221" max="16384" width="11.421875" style="122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318" t="s">
        <v>103</v>
      </c>
      <c r="B7" s="319"/>
      <c r="C7" s="319"/>
      <c r="D7" s="319"/>
      <c r="E7" s="319"/>
    </row>
    <row r="8" spans="1:5" ht="21" customHeight="1">
      <c r="A8" s="321" t="s">
        <v>1</v>
      </c>
      <c r="B8" s="322"/>
      <c r="C8" s="322"/>
      <c r="D8" s="322"/>
      <c r="E8" s="322"/>
    </row>
    <row r="9" spans="1:5" ht="21.75" customHeight="1">
      <c r="A9" s="321" t="s">
        <v>9</v>
      </c>
      <c r="B9" s="322"/>
      <c r="C9" s="322"/>
      <c r="D9" s="322"/>
      <c r="E9" s="322"/>
    </row>
    <row r="10" spans="1:5" ht="8.25" customHeight="1">
      <c r="A10" s="123"/>
      <c r="B10" s="124"/>
      <c r="C10" s="125"/>
      <c r="D10" s="125"/>
      <c r="E10" s="125"/>
    </row>
    <row r="11" spans="1:5" ht="15.75" customHeight="1">
      <c r="A11" s="325"/>
      <c r="B11" s="316"/>
      <c r="C11" s="316"/>
      <c r="D11" s="316"/>
      <c r="E11" s="316"/>
    </row>
    <row r="12" spans="1:5" ht="24.75" customHeight="1">
      <c r="A12" s="321" t="s">
        <v>193</v>
      </c>
      <c r="B12" s="322"/>
      <c r="C12" s="322"/>
      <c r="D12" s="322"/>
      <c r="E12" s="322"/>
    </row>
    <row r="13" spans="1:5" ht="7.5" customHeight="1">
      <c r="A13" s="325"/>
      <c r="B13" s="316"/>
      <c r="C13" s="316"/>
      <c r="D13" s="316"/>
      <c r="E13" s="316"/>
    </row>
    <row r="14" spans="1:5" ht="9" customHeight="1">
      <c r="A14" s="314"/>
      <c r="B14" s="315"/>
      <c r="C14" s="315"/>
      <c r="D14" s="356"/>
      <c r="E14" s="316"/>
    </row>
    <row r="15" spans="1:5" ht="15">
      <c r="A15" s="137"/>
      <c r="B15" s="138"/>
      <c r="C15" s="132"/>
      <c r="D15" s="130" t="s">
        <v>186</v>
      </c>
      <c r="E15" s="130" t="s">
        <v>104</v>
      </c>
    </row>
    <row r="16" spans="1:5" ht="14.25">
      <c r="A16" s="144" t="s">
        <v>185</v>
      </c>
      <c r="B16" s="132"/>
      <c r="C16" s="132"/>
      <c r="D16" s="134" t="s">
        <v>2</v>
      </c>
      <c r="E16" s="134" t="s">
        <v>2</v>
      </c>
    </row>
    <row r="17" spans="1:7" ht="15">
      <c r="A17" s="137"/>
      <c r="B17" s="138"/>
      <c r="C17" s="138"/>
      <c r="D17" s="261"/>
      <c r="E17" s="261"/>
      <c r="G17" s="260"/>
    </row>
    <row r="18" spans="1:7" ht="15">
      <c r="A18" s="150" t="s">
        <v>184</v>
      </c>
      <c r="B18" s="148"/>
      <c r="C18" s="149"/>
      <c r="D18" s="145">
        <v>-68166</v>
      </c>
      <c r="E18" s="145">
        <v>74321</v>
      </c>
      <c r="G18" s="260"/>
    </row>
    <row r="19" spans="1:5" ht="15">
      <c r="A19" s="150" t="s">
        <v>183</v>
      </c>
      <c r="B19" s="138"/>
      <c r="C19" s="155"/>
      <c r="D19" s="153">
        <v>20875</v>
      </c>
      <c r="E19" s="153">
        <v>20966</v>
      </c>
    </row>
    <row r="20" spans="1:5" ht="15">
      <c r="A20" s="150" t="s">
        <v>182</v>
      </c>
      <c r="B20" s="138"/>
      <c r="C20" s="155"/>
      <c r="D20" s="153" t="s">
        <v>16</v>
      </c>
      <c r="E20" s="153" t="s">
        <v>16</v>
      </c>
    </row>
    <row r="21" spans="1:5" ht="15">
      <c r="A21" s="150" t="s">
        <v>181</v>
      </c>
      <c r="B21" s="138"/>
      <c r="C21" s="155"/>
      <c r="D21" s="153">
        <v>-48</v>
      </c>
      <c r="E21" s="153">
        <v>32</v>
      </c>
    </row>
    <row r="22" spans="1:5" ht="15">
      <c r="A22" s="150" t="s">
        <v>180</v>
      </c>
      <c r="B22" s="150"/>
      <c r="C22" s="150"/>
      <c r="D22" s="153" t="s">
        <v>16</v>
      </c>
      <c r="E22" s="153" t="s">
        <v>16</v>
      </c>
    </row>
    <row r="23" spans="1:5" ht="15">
      <c r="A23" s="150" t="s">
        <v>179</v>
      </c>
      <c r="B23" s="150"/>
      <c r="C23" s="150"/>
      <c r="D23" s="153">
        <v>13538</v>
      </c>
      <c r="E23" s="153">
        <v>23718</v>
      </c>
    </row>
    <row r="24" spans="1:5" ht="15">
      <c r="A24" s="150" t="s">
        <v>178</v>
      </c>
      <c r="B24" s="150"/>
      <c r="C24" s="150"/>
      <c r="D24" s="153" t="s">
        <v>16</v>
      </c>
      <c r="E24" s="153" t="s">
        <v>16</v>
      </c>
    </row>
    <row r="25" spans="1:5" ht="15">
      <c r="A25" s="150" t="s">
        <v>177</v>
      </c>
      <c r="B25" s="150"/>
      <c r="C25" s="150"/>
      <c r="D25" s="153">
        <v>3254</v>
      </c>
      <c r="E25" s="153">
        <v>-32</v>
      </c>
    </row>
    <row r="26" spans="1:5" ht="15">
      <c r="A26" s="150" t="s">
        <v>176</v>
      </c>
      <c r="B26" s="150"/>
      <c r="C26" s="150"/>
      <c r="D26" s="153" t="s">
        <v>16</v>
      </c>
      <c r="E26" s="153">
        <v>-478</v>
      </c>
    </row>
    <row r="27" spans="1:5" ht="15">
      <c r="A27" s="150" t="s">
        <v>175</v>
      </c>
      <c r="B27" s="150"/>
      <c r="C27" s="150"/>
      <c r="D27" s="153" t="s">
        <v>16</v>
      </c>
      <c r="E27" s="153">
        <v>1464</v>
      </c>
    </row>
    <row r="28" spans="1:5" ht="15">
      <c r="A28" s="150" t="s">
        <v>174</v>
      </c>
      <c r="B28" s="150"/>
      <c r="C28" s="150"/>
      <c r="D28" s="153">
        <v>-27921</v>
      </c>
      <c r="E28" s="153">
        <f>-939-23745</f>
        <v>-24684</v>
      </c>
    </row>
    <row r="29" spans="1:5" ht="15">
      <c r="A29" s="150" t="s">
        <v>214</v>
      </c>
      <c r="B29" s="150"/>
      <c r="C29" s="150"/>
      <c r="D29" s="153" t="s">
        <v>16</v>
      </c>
      <c r="E29" s="153" t="s">
        <v>16</v>
      </c>
    </row>
    <row r="30" spans="1:5" ht="15">
      <c r="A30" s="150" t="s">
        <v>173</v>
      </c>
      <c r="B30" s="150"/>
      <c r="C30" s="150"/>
      <c r="D30" s="153">
        <v>56155</v>
      </c>
      <c r="E30" s="153">
        <v>52420</v>
      </c>
    </row>
    <row r="31" spans="1:5" ht="15">
      <c r="A31" s="150" t="s">
        <v>172</v>
      </c>
      <c r="B31" s="150"/>
      <c r="C31" s="150"/>
      <c r="D31" s="153" t="s">
        <v>16</v>
      </c>
      <c r="E31" s="153" t="s">
        <v>16</v>
      </c>
    </row>
    <row r="32" spans="1:5" ht="15">
      <c r="A32" s="150" t="s">
        <v>171</v>
      </c>
      <c r="B32" s="150"/>
      <c r="C32" s="150"/>
      <c r="D32" s="153">
        <v>-2138</v>
      </c>
      <c r="E32" s="153">
        <v>-2601</v>
      </c>
    </row>
    <row r="33" spans="1:5" ht="15">
      <c r="A33" s="150" t="s">
        <v>170</v>
      </c>
      <c r="B33" s="150"/>
      <c r="C33" s="150"/>
      <c r="D33" s="153">
        <v>-17489</v>
      </c>
      <c r="E33" s="153">
        <v>17</v>
      </c>
    </row>
    <row r="34" spans="1:5" ht="15">
      <c r="A34" s="150" t="s">
        <v>169</v>
      </c>
      <c r="B34" s="150"/>
      <c r="C34" s="150"/>
      <c r="D34" s="153" t="s">
        <v>16</v>
      </c>
      <c r="E34" s="153" t="s">
        <v>16</v>
      </c>
    </row>
    <row r="35" spans="1:5" ht="15">
      <c r="A35" s="150" t="s">
        <v>168</v>
      </c>
      <c r="B35" s="150"/>
      <c r="C35" s="150"/>
      <c r="D35" s="153" t="s">
        <v>16</v>
      </c>
      <c r="E35" s="153" t="s">
        <v>16</v>
      </c>
    </row>
    <row r="36" spans="1:5" ht="15">
      <c r="A36" s="150" t="s">
        <v>167</v>
      </c>
      <c r="B36" s="150"/>
      <c r="C36" s="150"/>
      <c r="D36" s="153" t="s">
        <v>16</v>
      </c>
      <c r="E36" s="153" t="s">
        <v>16</v>
      </c>
    </row>
    <row r="37" spans="1:5" ht="15">
      <c r="A37" s="150" t="s">
        <v>166</v>
      </c>
      <c r="B37" s="150"/>
      <c r="C37" s="150"/>
      <c r="D37" s="153" t="s">
        <v>16</v>
      </c>
      <c r="E37" s="153" t="s">
        <v>16</v>
      </c>
    </row>
    <row r="38" spans="1:6" ht="15">
      <c r="A38" s="150" t="s">
        <v>165</v>
      </c>
      <c r="B38" s="150"/>
      <c r="C38" s="150"/>
      <c r="D38" s="153" t="s">
        <v>16</v>
      </c>
      <c r="E38" s="153">
        <v>-23718</v>
      </c>
      <c r="F38" s="256"/>
    </row>
    <row r="39" spans="1:5" ht="15">
      <c r="A39" s="150"/>
      <c r="B39" s="138"/>
      <c r="C39" s="155"/>
      <c r="D39" s="153"/>
      <c r="E39" s="153"/>
    </row>
    <row r="40" spans="1:5" ht="15">
      <c r="A40" s="147" t="s">
        <v>164</v>
      </c>
      <c r="B40" s="138"/>
      <c r="C40" s="155"/>
      <c r="D40" s="145">
        <f>SUM(D18:D38)</f>
        <v>-21940</v>
      </c>
      <c r="E40" s="145">
        <f>SUM(E18:E38)</f>
        <v>121425</v>
      </c>
    </row>
    <row r="41" spans="1:5" ht="15">
      <c r="A41" s="137"/>
      <c r="B41" s="138"/>
      <c r="C41" s="155"/>
      <c r="D41" s="254"/>
      <c r="E41" s="254"/>
    </row>
    <row r="42" spans="1:5" ht="14.25">
      <c r="A42" s="147" t="s">
        <v>163</v>
      </c>
      <c r="B42" s="132"/>
      <c r="C42" s="162"/>
      <c r="D42" s="259"/>
      <c r="E42" s="259"/>
    </row>
    <row r="43" spans="1:5" ht="15">
      <c r="A43" s="150" t="s">
        <v>162</v>
      </c>
      <c r="B43" s="132"/>
      <c r="C43" s="162"/>
      <c r="D43" s="153">
        <v>35894</v>
      </c>
      <c r="E43" s="153">
        <v>-12286</v>
      </c>
    </row>
    <row r="44" spans="1:5" ht="15">
      <c r="A44" s="150" t="s">
        <v>161</v>
      </c>
      <c r="B44" s="132"/>
      <c r="C44" s="162"/>
      <c r="D44" s="153">
        <v>29</v>
      </c>
      <c r="E44" s="153">
        <v>-92</v>
      </c>
    </row>
    <row r="45" spans="1:5" ht="15">
      <c r="A45" s="150" t="s">
        <v>160</v>
      </c>
      <c r="B45" s="132"/>
      <c r="C45" s="162"/>
      <c r="D45" s="153">
        <v>-32</v>
      </c>
      <c r="E45" s="153">
        <v>-250</v>
      </c>
    </row>
    <row r="46" spans="1:5" ht="15">
      <c r="A46" s="150" t="s">
        <v>215</v>
      </c>
      <c r="B46" s="132"/>
      <c r="C46" s="162"/>
      <c r="D46" s="153">
        <v>-137</v>
      </c>
      <c r="E46" s="153">
        <v>-3095</v>
      </c>
    </row>
    <row r="47" spans="1:5" ht="15">
      <c r="A47" s="150" t="s">
        <v>159</v>
      </c>
      <c r="B47" s="132"/>
      <c r="C47" s="162"/>
      <c r="D47" s="153">
        <v>-6249</v>
      </c>
      <c r="E47" s="153">
        <v>-5270</v>
      </c>
    </row>
    <row r="48" spans="1:5" ht="15">
      <c r="A48" s="150" t="s">
        <v>217</v>
      </c>
      <c r="B48" s="132"/>
      <c r="C48" s="162"/>
      <c r="D48" s="153">
        <v>-6942</v>
      </c>
      <c r="E48" s="153">
        <v>-6685</v>
      </c>
    </row>
    <row r="49" spans="1:5" ht="15">
      <c r="A49" s="150" t="s">
        <v>216</v>
      </c>
      <c r="B49" s="132"/>
      <c r="C49" s="162"/>
      <c r="D49" s="153">
        <v>3</v>
      </c>
      <c r="E49" s="153">
        <v>13</v>
      </c>
    </row>
    <row r="50" spans="1:5" ht="15">
      <c r="A50" s="150" t="s">
        <v>158</v>
      </c>
      <c r="B50" s="258"/>
      <c r="C50" s="162"/>
      <c r="D50" s="153">
        <v>-90</v>
      </c>
      <c r="E50" s="153">
        <v>-62</v>
      </c>
    </row>
    <row r="51" spans="1:5" ht="15">
      <c r="A51" s="150" t="s">
        <v>157</v>
      </c>
      <c r="B51" s="258"/>
      <c r="C51" s="162"/>
      <c r="D51" s="153">
        <v>4384</v>
      </c>
      <c r="E51" s="153">
        <v>-1888</v>
      </c>
    </row>
    <row r="52" spans="1:5" ht="15">
      <c r="A52" s="150" t="s">
        <v>156</v>
      </c>
      <c r="B52" s="258"/>
      <c r="C52" s="162"/>
      <c r="D52" s="153">
        <v>-2067</v>
      </c>
      <c r="E52" s="153">
        <v>692</v>
      </c>
    </row>
    <row r="53" spans="1:5" ht="15">
      <c r="A53" s="150" t="s">
        <v>155</v>
      </c>
      <c r="B53" s="257"/>
      <c r="C53" s="162"/>
      <c r="D53" s="153" t="s">
        <v>16</v>
      </c>
      <c r="E53" s="153" t="s">
        <v>16</v>
      </c>
    </row>
    <row r="54" spans="1:5" ht="15">
      <c r="A54" s="150" t="s">
        <v>154</v>
      </c>
      <c r="B54" s="258"/>
      <c r="C54" s="162"/>
      <c r="D54" s="153" t="s">
        <v>16</v>
      </c>
      <c r="E54" s="153" t="s">
        <v>16</v>
      </c>
    </row>
    <row r="55" spans="1:5" ht="15">
      <c r="A55" s="150" t="s">
        <v>218</v>
      </c>
      <c r="B55" s="258"/>
      <c r="C55" s="162"/>
      <c r="D55" s="153" t="s">
        <v>16</v>
      </c>
      <c r="E55" s="153" t="s">
        <v>16</v>
      </c>
    </row>
    <row r="56" spans="1:5" ht="15">
      <c r="A56" s="150" t="s">
        <v>219</v>
      </c>
      <c r="B56" s="258"/>
      <c r="C56" s="162"/>
      <c r="D56" s="153">
        <v>-33714</v>
      </c>
      <c r="E56" s="153" t="s">
        <v>16</v>
      </c>
    </row>
    <row r="57" spans="1:5" ht="15">
      <c r="A57" s="150" t="s">
        <v>153</v>
      </c>
      <c r="B57" s="258"/>
      <c r="C57" s="162"/>
      <c r="D57" s="153">
        <v>5986</v>
      </c>
      <c r="E57" s="153" t="s">
        <v>16</v>
      </c>
    </row>
    <row r="58" spans="1:5" ht="15">
      <c r="A58" s="150" t="s">
        <v>152</v>
      </c>
      <c r="B58" s="257"/>
      <c r="C58" s="162"/>
      <c r="D58" s="153">
        <v>4208</v>
      </c>
      <c r="E58" s="153">
        <f>-2060+54884</f>
        <v>52824</v>
      </c>
    </row>
    <row r="59" spans="1:5" ht="15">
      <c r="A59" s="150" t="s">
        <v>151</v>
      </c>
      <c r="B59" s="257"/>
      <c r="C59" s="162"/>
      <c r="D59" s="153">
        <v>51440</v>
      </c>
      <c r="E59" s="153">
        <v>19315</v>
      </c>
    </row>
    <row r="60" spans="1:5" ht="15">
      <c r="A60" s="150" t="s">
        <v>150</v>
      </c>
      <c r="B60" s="257"/>
      <c r="C60" s="162"/>
      <c r="D60" s="153">
        <v>32250</v>
      </c>
      <c r="E60" s="153">
        <v>462</v>
      </c>
    </row>
    <row r="61" spans="1:5" ht="15">
      <c r="A61" s="150" t="s">
        <v>146</v>
      </c>
      <c r="B61" s="257"/>
      <c r="C61" s="162"/>
      <c r="D61" s="153">
        <v>-11320</v>
      </c>
      <c r="E61" s="153">
        <v>-11420</v>
      </c>
    </row>
    <row r="62" spans="1:5" ht="15">
      <c r="A62" s="150" t="s">
        <v>149</v>
      </c>
      <c r="B62" s="257"/>
      <c r="C62" s="162"/>
      <c r="D62" s="153" t="s">
        <v>16</v>
      </c>
      <c r="E62" s="153">
        <v>1</v>
      </c>
    </row>
    <row r="63" spans="1:5" ht="15">
      <c r="A63" s="150" t="s">
        <v>148</v>
      </c>
      <c r="B63" s="257"/>
      <c r="C63" s="162"/>
      <c r="D63" s="153">
        <v>17776</v>
      </c>
      <c r="E63" s="153">
        <v>-18174</v>
      </c>
    </row>
    <row r="64" spans="1:5" ht="15">
      <c r="A64" s="150" t="s">
        <v>147</v>
      </c>
      <c r="B64" s="257"/>
      <c r="C64" s="162"/>
      <c r="D64" s="153">
        <v>381</v>
      </c>
      <c r="E64" s="153">
        <v>-10</v>
      </c>
    </row>
    <row r="65" spans="1:5" ht="15">
      <c r="A65" s="150" t="s">
        <v>220</v>
      </c>
      <c r="B65" s="257"/>
      <c r="C65" s="162"/>
      <c r="D65" s="153" t="s">
        <v>16</v>
      </c>
      <c r="E65" s="153" t="s">
        <v>16</v>
      </c>
    </row>
    <row r="66" spans="1:5" ht="15">
      <c r="A66" s="150"/>
      <c r="B66" s="151"/>
      <c r="C66" s="155"/>
      <c r="D66" s="254"/>
      <c r="E66" s="254"/>
    </row>
    <row r="67" spans="1:5" ht="15" customHeight="1">
      <c r="A67" s="137"/>
      <c r="B67" s="138"/>
      <c r="C67" s="252"/>
      <c r="D67" s="254"/>
      <c r="E67" s="254"/>
    </row>
    <row r="68" spans="1:5" ht="15" customHeight="1">
      <c r="A68" s="147" t="s">
        <v>145</v>
      </c>
      <c r="B68" s="138"/>
      <c r="C68" s="252"/>
      <c r="D68" s="145">
        <f>SUM(D40:D67)</f>
        <v>69860</v>
      </c>
      <c r="E68" s="145">
        <f>SUM(E40:E67)</f>
        <v>135500</v>
      </c>
    </row>
    <row r="69" spans="1:5" ht="15" customHeight="1">
      <c r="A69" s="147"/>
      <c r="B69" s="138"/>
      <c r="C69" s="252"/>
      <c r="D69" s="254"/>
      <c r="E69" s="254"/>
    </row>
    <row r="70" spans="1:5" ht="15" customHeight="1">
      <c r="A70" s="144" t="s">
        <v>144</v>
      </c>
      <c r="B70" s="138"/>
      <c r="C70" s="252"/>
      <c r="D70" s="254"/>
      <c r="E70" s="254"/>
    </row>
    <row r="71" spans="1:5" ht="15" customHeight="1">
      <c r="A71" s="137"/>
      <c r="B71" s="138"/>
      <c r="C71" s="252"/>
      <c r="D71" s="254"/>
      <c r="E71" s="254"/>
    </row>
    <row r="72" spans="1:5" ht="15" customHeight="1">
      <c r="A72" s="150" t="s">
        <v>143</v>
      </c>
      <c r="B72" s="138"/>
      <c r="C72" s="252"/>
      <c r="D72" s="153">
        <v>-9505</v>
      </c>
      <c r="E72" s="153">
        <v>-11878</v>
      </c>
    </row>
    <row r="73" spans="1:5" ht="15" customHeight="1">
      <c r="A73" s="137"/>
      <c r="B73" s="138"/>
      <c r="C73" s="252"/>
      <c r="D73" s="254"/>
      <c r="E73" s="254"/>
    </row>
    <row r="74" spans="1:5" ht="15" customHeight="1">
      <c r="A74" s="147" t="s">
        <v>142</v>
      </c>
      <c r="B74" s="138"/>
      <c r="C74" s="252"/>
      <c r="D74" s="145">
        <f>SUM(D72:D72)</f>
        <v>-9505</v>
      </c>
      <c r="E74" s="145">
        <f>SUM(E72:E72)</f>
        <v>-11878</v>
      </c>
    </row>
    <row r="75" spans="1:5" ht="15" customHeight="1">
      <c r="A75" s="147"/>
      <c r="B75" s="138"/>
      <c r="C75" s="252"/>
      <c r="D75" s="254"/>
      <c r="E75" s="254"/>
    </row>
    <row r="76" spans="1:5" ht="15" customHeight="1">
      <c r="A76" s="144" t="s">
        <v>141</v>
      </c>
      <c r="B76" s="138"/>
      <c r="C76" s="252"/>
      <c r="D76" s="254"/>
      <c r="E76" s="254"/>
    </row>
    <row r="77" spans="1:5" ht="15" customHeight="1">
      <c r="A77" s="137"/>
      <c r="B77" s="138"/>
      <c r="C77" s="252"/>
      <c r="D77" s="254"/>
      <c r="E77" s="254"/>
    </row>
    <row r="78" spans="1:5" ht="15">
      <c r="A78" s="150" t="s">
        <v>140</v>
      </c>
      <c r="B78" s="138"/>
      <c r="C78" s="252"/>
      <c r="D78" s="153" t="s">
        <v>16</v>
      </c>
      <c r="E78" s="153" t="s">
        <v>16</v>
      </c>
    </row>
    <row r="79" spans="1:5" ht="15">
      <c r="A79" s="150" t="s">
        <v>139</v>
      </c>
      <c r="B79" s="138"/>
      <c r="C79" s="252"/>
      <c r="D79" s="153" t="s">
        <v>16</v>
      </c>
      <c r="E79" s="153" t="s">
        <v>16</v>
      </c>
    </row>
    <row r="80" spans="1:5" ht="15">
      <c r="A80" s="150" t="s">
        <v>138</v>
      </c>
      <c r="B80" s="138"/>
      <c r="C80" s="252"/>
      <c r="D80" s="153">
        <v>2635</v>
      </c>
      <c r="E80" s="153" t="s">
        <v>16</v>
      </c>
    </row>
    <row r="81" spans="1:5" ht="15">
      <c r="A81" s="150"/>
      <c r="B81" s="138"/>
      <c r="C81" s="252"/>
      <c r="D81" s="254"/>
      <c r="E81" s="254"/>
    </row>
    <row r="82" spans="1:5" ht="14.25">
      <c r="A82" s="147" t="s">
        <v>137</v>
      </c>
      <c r="B82" s="132"/>
      <c r="C82" s="255"/>
      <c r="D82" s="145">
        <f>SUM(D78:D81)</f>
        <v>2635</v>
      </c>
      <c r="E82" s="145">
        <f>SUM(E78:E81)</f>
        <v>0</v>
      </c>
    </row>
    <row r="83" spans="1:5" ht="15" customHeight="1">
      <c r="A83" s="137"/>
      <c r="B83" s="138"/>
      <c r="C83" s="252"/>
      <c r="D83" s="254"/>
      <c r="E83" s="254"/>
    </row>
    <row r="84" spans="1:5" ht="15" customHeight="1">
      <c r="A84" s="253" t="s">
        <v>136</v>
      </c>
      <c r="B84" s="138"/>
      <c r="C84" s="252"/>
      <c r="D84" s="145">
        <f>D68+D74+D82</f>
        <v>62990</v>
      </c>
      <c r="E84" s="145">
        <f>E68+E74+E82</f>
        <v>123622</v>
      </c>
    </row>
    <row r="85" spans="1:5" ht="15" customHeight="1">
      <c r="A85" s="253"/>
      <c r="B85" s="138"/>
      <c r="C85" s="252"/>
      <c r="D85" s="254"/>
      <c r="E85" s="254"/>
    </row>
    <row r="86" spans="1:5" ht="15" customHeight="1">
      <c r="A86" s="253" t="s">
        <v>135</v>
      </c>
      <c r="B86" s="138"/>
      <c r="C86" s="252"/>
      <c r="D86" s="145">
        <v>238204</v>
      </c>
      <c r="E86" s="145">
        <v>254198</v>
      </c>
    </row>
    <row r="87" spans="1:5" ht="15" customHeight="1">
      <c r="A87" s="253"/>
      <c r="B87" s="138"/>
      <c r="C87" s="252"/>
      <c r="D87" s="254"/>
      <c r="E87" s="254"/>
    </row>
    <row r="88" spans="1:5" ht="15" customHeight="1">
      <c r="A88" s="253" t="s">
        <v>134</v>
      </c>
      <c r="B88" s="138"/>
      <c r="C88" s="252"/>
      <c r="D88" s="145">
        <v>301194</v>
      </c>
      <c r="E88" s="145">
        <v>339257</v>
      </c>
    </row>
    <row r="89" spans="1:5" ht="21.75" customHeight="1">
      <c r="A89" s="171"/>
      <c r="B89" s="172"/>
      <c r="C89" s="173"/>
      <c r="D89" s="173"/>
      <c r="E89" s="251"/>
    </row>
    <row r="90" spans="1:5" ht="15">
      <c r="A90" s="138"/>
      <c r="B90" s="138"/>
      <c r="C90" s="138"/>
      <c r="D90" s="138"/>
      <c r="E90" s="138"/>
    </row>
    <row r="91" spans="1:6" ht="15">
      <c r="A91" s="132"/>
      <c r="B91" s="138"/>
      <c r="C91" s="148"/>
      <c r="D91" s="148"/>
      <c r="E91" s="148"/>
      <c r="F91" s="170"/>
    </row>
    <row r="92" spans="1:5" ht="14.25">
      <c r="A92" s="176"/>
      <c r="B92" s="148"/>
      <c r="C92" s="177"/>
      <c r="D92" s="177"/>
      <c r="E92" s="177"/>
    </row>
    <row r="93" spans="1:5" ht="15">
      <c r="A93" s="149"/>
      <c r="B93" s="138"/>
      <c r="C93" s="177"/>
      <c r="D93" s="177"/>
      <c r="E93" s="177"/>
    </row>
    <row r="94" spans="1:5" ht="15" customHeight="1">
      <c r="A94" s="148"/>
      <c r="B94" s="148"/>
      <c r="C94" s="178"/>
      <c r="D94" s="178"/>
      <c r="E94" s="178"/>
    </row>
    <row r="95" spans="1:5" ht="15.75">
      <c r="A95" s="179"/>
      <c r="B95" s="179"/>
      <c r="C95" s="179"/>
      <c r="D95" s="179"/>
      <c r="E95" s="179"/>
    </row>
    <row r="96" spans="1:5" ht="15.75">
      <c r="A96" s="179"/>
      <c r="B96" s="179"/>
      <c r="C96" s="179"/>
      <c r="D96" s="179"/>
      <c r="E96" s="179"/>
    </row>
    <row r="97" spans="1:5" ht="12.75">
      <c r="A97" s="182"/>
      <c r="B97" s="182"/>
      <c r="C97" s="182"/>
      <c r="D97" s="182"/>
      <c r="E97" s="182"/>
    </row>
    <row r="98" spans="1:5" ht="12.75">
      <c r="A98" s="184"/>
      <c r="B98" s="184"/>
      <c r="C98" s="185"/>
      <c r="D98" s="185"/>
      <c r="E98" s="185"/>
    </row>
    <row r="99" spans="1:5" ht="12.75">
      <c r="A99" s="184"/>
      <c r="B99" s="184"/>
      <c r="C99" s="185"/>
      <c r="D99" s="185"/>
      <c r="E99" s="185"/>
    </row>
    <row r="100" spans="1:5" ht="12.75">
      <c r="A100" s="184"/>
      <c r="B100" s="184"/>
      <c r="C100" s="184"/>
      <c r="D100" s="184"/>
      <c r="E100" s="184"/>
    </row>
    <row r="101" spans="1:5" ht="12.75">
      <c r="A101" s="184"/>
      <c r="B101" s="184"/>
      <c r="C101" s="186"/>
      <c r="D101" s="186"/>
      <c r="E101" s="186"/>
    </row>
    <row r="103" spans="1:5" ht="15.75">
      <c r="A103" s="179"/>
      <c r="B103" s="179"/>
      <c r="C103" s="179"/>
      <c r="D103" s="179"/>
      <c r="E103" s="179"/>
    </row>
    <row r="104" spans="1:5" ht="12.75">
      <c r="A104" s="182"/>
      <c r="B104" s="182"/>
      <c r="C104" s="182"/>
      <c r="D104" s="182"/>
      <c r="E104" s="182"/>
    </row>
    <row r="105" spans="1:5" ht="12.75">
      <c r="A105" s="184"/>
      <c r="B105" s="184"/>
      <c r="C105" s="185"/>
      <c r="D105" s="185"/>
      <c r="E105" s="185"/>
    </row>
    <row r="106" spans="1:5" ht="12.75">
      <c r="A106" s="184"/>
      <c r="B106" s="184"/>
      <c r="C106" s="185"/>
      <c r="D106" s="185"/>
      <c r="E106" s="185"/>
    </row>
    <row r="107" spans="1:5" ht="12.75">
      <c r="A107" s="184"/>
      <c r="B107" s="184"/>
      <c r="C107" s="184"/>
      <c r="D107" s="184"/>
      <c r="E107" s="184"/>
    </row>
    <row r="108" spans="1:5" ht="12.75">
      <c r="A108" s="184"/>
      <c r="B108" s="184"/>
      <c r="C108" s="186"/>
      <c r="D108" s="186"/>
      <c r="E108" s="186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 horizontalCentered="1"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53" r:id="rId2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embrapa</dc:creator>
  <cp:keywords/>
  <dc:description/>
  <cp:lastModifiedBy>Ana Lucia Pereira-Mat: 00338577-SGE-CONT</cp:lastModifiedBy>
  <cp:lastPrinted>2022-07-01T18:10:23Z</cp:lastPrinted>
  <dcterms:created xsi:type="dcterms:W3CDTF">2017-05-04T16:41:53Z</dcterms:created>
  <dcterms:modified xsi:type="dcterms:W3CDTF">2022-07-14T17:40:43Z</dcterms:modified>
  <cp:category/>
  <cp:version/>
  <cp:contentType/>
  <cp:contentStatus/>
</cp:coreProperties>
</file>